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\Desktop\Gabriela\Municípios\Arambaré\Escola Athaualpa\Orçamento atualizado\"/>
    </mc:Choice>
  </mc:AlternateContent>
  <xr:revisionPtr revIDLastSave="0" documentId="13_ncr:1_{6AAC7714-81FD-438E-AAB8-A800DD4BFD48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CRONOGRAMA (2)" sheetId="7" r:id="rId1"/>
    <sheet name="BDI" sheetId="5" r:id="rId2"/>
    <sheet name="ORÇAMENTO (3)" sheetId="8" r:id="rId3"/>
    <sheet name="Plan3" sheetId="10" r:id="rId4"/>
  </sheets>
  <definedNames>
    <definedName name="_xlnm.Print_Titles" localSheetId="2">'ORÇAMENTO (3)'!$7:$7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2" i="8" l="1"/>
  <c r="K132" i="8" s="1"/>
  <c r="I132" i="8"/>
  <c r="L132" i="8" s="1"/>
  <c r="L130" i="8"/>
  <c r="K130" i="8"/>
  <c r="I130" i="8"/>
  <c r="H130" i="8"/>
  <c r="H126" i="8"/>
  <c r="I126" i="8" s="1"/>
  <c r="L126" i="8" s="1"/>
  <c r="K128" i="8"/>
  <c r="L127" i="8"/>
  <c r="K127" i="8"/>
  <c r="K125" i="8"/>
  <c r="K124" i="8"/>
  <c r="K123" i="8"/>
  <c r="K122" i="8"/>
  <c r="K121" i="8"/>
  <c r="K120" i="8"/>
  <c r="K119" i="8"/>
  <c r="K118" i="8"/>
  <c r="I128" i="8"/>
  <c r="L128" i="8" s="1"/>
  <c r="I127" i="8"/>
  <c r="I125" i="8"/>
  <c r="L125" i="8" s="1"/>
  <c r="I124" i="8"/>
  <c r="L124" i="8" s="1"/>
  <c r="I123" i="8"/>
  <c r="L123" i="8" s="1"/>
  <c r="I122" i="8"/>
  <c r="L122" i="8" s="1"/>
  <c r="I121" i="8"/>
  <c r="L121" i="8" s="1"/>
  <c r="I120" i="8"/>
  <c r="L120" i="8" s="1"/>
  <c r="I119" i="8"/>
  <c r="L119" i="8" s="1"/>
  <c r="I118" i="8"/>
  <c r="L118" i="8" s="1"/>
  <c r="H115" i="8"/>
  <c r="H108" i="8"/>
  <c r="I108" i="8" s="1"/>
  <c r="L108" i="8" s="1"/>
  <c r="H107" i="8"/>
  <c r="H113" i="8"/>
  <c r="K117" i="8"/>
  <c r="K116" i="8"/>
  <c r="L115" i="8"/>
  <c r="K115" i="8"/>
  <c r="I117" i="8"/>
  <c r="L117" i="8" s="1"/>
  <c r="I116" i="8"/>
  <c r="L116" i="8" s="1"/>
  <c r="I115" i="8"/>
  <c r="K113" i="8"/>
  <c r="K112" i="8"/>
  <c r="L111" i="8"/>
  <c r="K111" i="8"/>
  <c r="L110" i="8"/>
  <c r="K110" i="8"/>
  <c r="K109" i="8"/>
  <c r="L107" i="8"/>
  <c r="K107" i="8"/>
  <c r="I113" i="8"/>
  <c r="L113" i="8" s="1"/>
  <c r="I112" i="8"/>
  <c r="L112" i="8" s="1"/>
  <c r="I111" i="8"/>
  <c r="I110" i="8"/>
  <c r="I109" i="8"/>
  <c r="L109" i="8" s="1"/>
  <c r="I107" i="8"/>
  <c r="K105" i="8"/>
  <c r="K104" i="8"/>
  <c r="K103" i="8"/>
  <c r="K102" i="8"/>
  <c r="I105" i="8"/>
  <c r="L105" i="8" s="1"/>
  <c r="I104" i="8"/>
  <c r="L104" i="8" s="1"/>
  <c r="I103" i="8"/>
  <c r="L103" i="8" s="1"/>
  <c r="I102" i="8"/>
  <c r="L102" i="8" s="1"/>
  <c r="I100" i="8"/>
  <c r="L100" i="8" s="1"/>
  <c r="K100" i="8"/>
  <c r="K98" i="8"/>
  <c r="K97" i="8"/>
  <c r="I98" i="8"/>
  <c r="L98" i="8" s="1"/>
  <c r="I97" i="8"/>
  <c r="L97" i="8" s="1"/>
  <c r="L94" i="8"/>
  <c r="K94" i="8"/>
  <c r="L93" i="8"/>
  <c r="K93" i="8"/>
  <c r="I94" i="8"/>
  <c r="I93" i="8"/>
  <c r="I91" i="8"/>
  <c r="L91" i="8" s="1"/>
  <c r="I90" i="8"/>
  <c r="I89" i="8"/>
  <c r="L89" i="8" s="1"/>
  <c r="I88" i="8"/>
  <c r="I87" i="8"/>
  <c r="L87" i="8" s="1"/>
  <c r="I86" i="8"/>
  <c r="L86" i="8" s="1"/>
  <c r="K91" i="8"/>
  <c r="L90" i="8"/>
  <c r="K90" i="8"/>
  <c r="K89" i="8"/>
  <c r="L88" i="8"/>
  <c r="K88" i="8"/>
  <c r="K87" i="8"/>
  <c r="K86" i="8"/>
  <c r="L77" i="8"/>
  <c r="K77" i="8"/>
  <c r="K76" i="8"/>
  <c r="K84" i="8"/>
  <c r="K83" i="8"/>
  <c r="L82" i="8"/>
  <c r="K82" i="8"/>
  <c r="K81" i="8"/>
  <c r="L80" i="8"/>
  <c r="K80" i="8"/>
  <c r="L79" i="8"/>
  <c r="K79" i="8"/>
  <c r="L74" i="8"/>
  <c r="K74" i="8"/>
  <c r="I84" i="8"/>
  <c r="L84" i="8" s="1"/>
  <c r="I83" i="8"/>
  <c r="L83" i="8" s="1"/>
  <c r="I82" i="8"/>
  <c r="I81" i="8"/>
  <c r="L81" i="8" s="1"/>
  <c r="I80" i="8"/>
  <c r="I79" i="8"/>
  <c r="I77" i="8"/>
  <c r="I76" i="8"/>
  <c r="L76" i="8" s="1"/>
  <c r="L72" i="8"/>
  <c r="K72" i="8"/>
  <c r="K71" i="8"/>
  <c r="K70" i="8"/>
  <c r="K69" i="8"/>
  <c r="L68" i="8"/>
  <c r="K68" i="8"/>
  <c r="I72" i="8"/>
  <c r="I71" i="8"/>
  <c r="L71" i="8" s="1"/>
  <c r="I70" i="8"/>
  <c r="L70" i="8" s="1"/>
  <c r="I69" i="8"/>
  <c r="L69" i="8" s="1"/>
  <c r="I68" i="8"/>
  <c r="K66" i="8"/>
  <c r="K65" i="8"/>
  <c r="K64" i="8"/>
  <c r="K63" i="8"/>
  <c r="L62" i="8"/>
  <c r="K62" i="8"/>
  <c r="I66" i="8"/>
  <c r="L66" i="8" s="1"/>
  <c r="I65" i="8"/>
  <c r="L65" i="8" s="1"/>
  <c r="I64" i="8"/>
  <c r="L64" i="8" s="1"/>
  <c r="I63" i="8"/>
  <c r="L63" i="8" s="1"/>
  <c r="I62" i="8"/>
  <c r="L60" i="8"/>
  <c r="K60" i="8"/>
  <c r="K59" i="8"/>
  <c r="L58" i="8"/>
  <c r="K58" i="8"/>
  <c r="L57" i="8"/>
  <c r="K57" i="8"/>
  <c r="L56" i="8"/>
  <c r="K56" i="8"/>
  <c r="I60" i="8"/>
  <c r="I59" i="8"/>
  <c r="L59" i="8" s="1"/>
  <c r="I58" i="8"/>
  <c r="I57" i="8"/>
  <c r="I56" i="8"/>
  <c r="K54" i="8"/>
  <c r="K53" i="8"/>
  <c r="I54" i="8"/>
  <c r="L54" i="8" s="1"/>
  <c r="I53" i="8"/>
  <c r="L53" i="8" s="1"/>
  <c r="L52" i="8"/>
  <c r="K52" i="8"/>
  <c r="K51" i="8"/>
  <c r="K50" i="8"/>
  <c r="L49" i="8"/>
  <c r="K49" i="8"/>
  <c r="K48" i="8"/>
  <c r="I52" i="8"/>
  <c r="I51" i="8"/>
  <c r="L51" i="8" s="1"/>
  <c r="I50" i="8"/>
  <c r="L50" i="8" s="1"/>
  <c r="I49" i="8"/>
  <c r="I48" i="8"/>
  <c r="L48" i="8" s="1"/>
  <c r="I46" i="8"/>
  <c r="L46" i="8" s="1"/>
  <c r="I45" i="8"/>
  <c r="K46" i="8"/>
  <c r="L45" i="8"/>
  <c r="K45" i="8"/>
  <c r="L44" i="8"/>
  <c r="K44" i="8"/>
  <c r="I44" i="8"/>
  <c r="L43" i="8"/>
  <c r="K43" i="8"/>
  <c r="I43" i="8"/>
  <c r="K40" i="8"/>
  <c r="K39" i="8"/>
  <c r="K38" i="8"/>
  <c r="K37" i="8"/>
  <c r="K36" i="8"/>
  <c r="K35" i="8"/>
  <c r="K34" i="8"/>
  <c r="K32" i="8"/>
  <c r="K31" i="8"/>
  <c r="L30" i="8"/>
  <c r="K30" i="8"/>
  <c r="I40" i="8"/>
  <c r="L40" i="8" s="1"/>
  <c r="I39" i="8"/>
  <c r="L39" i="8" s="1"/>
  <c r="I38" i="8"/>
  <c r="L38" i="8" s="1"/>
  <c r="I37" i="8"/>
  <c r="L37" i="8" s="1"/>
  <c r="I36" i="8"/>
  <c r="L36" i="8" s="1"/>
  <c r="I35" i="8"/>
  <c r="L35" i="8" s="1"/>
  <c r="I34" i="8"/>
  <c r="L34" i="8" s="1"/>
  <c r="I32" i="8"/>
  <c r="L32" i="8" s="1"/>
  <c r="I31" i="8"/>
  <c r="L31" i="8" s="1"/>
  <c r="I30" i="8"/>
  <c r="L29" i="8"/>
  <c r="K29" i="8"/>
  <c r="I29" i="8"/>
  <c r="L28" i="8"/>
  <c r="K28" i="8"/>
  <c r="I28" i="8"/>
  <c r="L27" i="8"/>
  <c r="K27" i="8"/>
  <c r="I27" i="8"/>
  <c r="L26" i="8"/>
  <c r="K26" i="8"/>
  <c r="L22" i="8"/>
  <c r="K22" i="8"/>
  <c r="I22" i="8"/>
  <c r="H22" i="8"/>
  <c r="L20" i="8"/>
  <c r="K20" i="8"/>
  <c r="L19" i="8"/>
  <c r="K19" i="8"/>
  <c r="L17" i="8"/>
  <c r="K17" i="8"/>
  <c r="L16" i="8"/>
  <c r="K16" i="8"/>
  <c r="L15" i="8"/>
  <c r="K15" i="8"/>
  <c r="L14" i="8"/>
  <c r="K14" i="8"/>
  <c r="L12" i="8"/>
  <c r="K12" i="8"/>
  <c r="L11" i="8"/>
  <c r="K11" i="8"/>
  <c r="L10" i="8"/>
  <c r="K10" i="8"/>
  <c r="K126" i="8" l="1"/>
  <c r="K108" i="8"/>
  <c r="D13" i="7"/>
  <c r="J128" i="8"/>
  <c r="M128" i="8" s="1"/>
  <c r="J127" i="8"/>
  <c r="M127" i="8" s="1"/>
  <c r="J123" i="8"/>
  <c r="M123" i="8" s="1"/>
  <c r="J122" i="8"/>
  <c r="M122" i="8" s="1"/>
  <c r="J121" i="8"/>
  <c r="M121" i="8" s="1"/>
  <c r="J120" i="8"/>
  <c r="M120" i="8" s="1"/>
  <c r="J119" i="8"/>
  <c r="M119" i="8" s="1"/>
  <c r="J118" i="8"/>
  <c r="M118" i="8" s="1"/>
  <c r="J117" i="8"/>
  <c r="M117" i="8" s="1"/>
  <c r="J116" i="8"/>
  <c r="M116" i="8" s="1"/>
  <c r="J115" i="8"/>
  <c r="M115" i="8" s="1"/>
  <c r="J113" i="8"/>
  <c r="M113" i="8" s="1"/>
  <c r="J112" i="8"/>
  <c r="M112" i="8" s="1"/>
  <c r="J111" i="8"/>
  <c r="M111" i="8" s="1"/>
  <c r="J110" i="8"/>
  <c r="M110" i="8" s="1"/>
  <c r="J109" i="8"/>
  <c r="M109" i="8" s="1"/>
  <c r="J108" i="8"/>
  <c r="M108" i="8" s="1"/>
  <c r="J107" i="8"/>
  <c r="M107" i="8" s="1"/>
  <c r="J105" i="8"/>
  <c r="M105" i="8" s="1"/>
  <c r="J104" i="8"/>
  <c r="M104" i="8" s="1"/>
  <c r="J103" i="8"/>
  <c r="M103" i="8" s="1"/>
  <c r="J102" i="8"/>
  <c r="M102" i="8" s="1"/>
  <c r="J100" i="8"/>
  <c r="M100" i="8" s="1"/>
  <c r="M99" i="8" s="1"/>
  <c r="J98" i="8"/>
  <c r="M98" i="8" s="1"/>
  <c r="J97" i="8"/>
  <c r="M97" i="8" s="1"/>
  <c r="M96" i="8" s="1"/>
  <c r="J94" i="8"/>
  <c r="M94" i="8" s="1"/>
  <c r="J93" i="8"/>
  <c r="M93" i="8" s="1"/>
  <c r="M92" i="8" s="1"/>
  <c r="J91" i="8"/>
  <c r="M91" i="8" s="1"/>
  <c r="J90" i="8"/>
  <c r="M90" i="8" s="1"/>
  <c r="J89" i="8"/>
  <c r="M89" i="8" s="1"/>
  <c r="J88" i="8"/>
  <c r="M88" i="8" s="1"/>
  <c r="J87" i="8"/>
  <c r="M87" i="8" s="1"/>
  <c r="J86" i="8"/>
  <c r="M86" i="8" s="1"/>
  <c r="J84" i="8"/>
  <c r="M84" i="8" s="1"/>
  <c r="J83" i="8"/>
  <c r="M83" i="8" s="1"/>
  <c r="J82" i="8"/>
  <c r="M82" i="8" s="1"/>
  <c r="J81" i="8"/>
  <c r="M81" i="8" s="1"/>
  <c r="J80" i="8"/>
  <c r="M80" i="8" s="1"/>
  <c r="J79" i="8"/>
  <c r="M79" i="8" s="1"/>
  <c r="J77" i="8"/>
  <c r="M77" i="8" s="1"/>
  <c r="J76" i="8"/>
  <c r="M76" i="8" s="1"/>
  <c r="J74" i="8"/>
  <c r="M74" i="8" s="1"/>
  <c r="M73" i="8" s="1"/>
  <c r="J72" i="8"/>
  <c r="M72" i="8" s="1"/>
  <c r="J71" i="8"/>
  <c r="M71" i="8" s="1"/>
  <c r="J70" i="8"/>
  <c r="M70" i="8" s="1"/>
  <c r="J69" i="8"/>
  <c r="M69" i="8" s="1"/>
  <c r="J68" i="8"/>
  <c r="M68" i="8" s="1"/>
  <c r="J66" i="8"/>
  <c r="M66" i="8" s="1"/>
  <c r="J65" i="8"/>
  <c r="M65" i="8" s="1"/>
  <c r="J64" i="8"/>
  <c r="M64" i="8" s="1"/>
  <c r="J63" i="8"/>
  <c r="M63" i="8" s="1"/>
  <c r="J62" i="8"/>
  <c r="M62" i="8" s="1"/>
  <c r="J60" i="8"/>
  <c r="M60" i="8" s="1"/>
  <c r="J59" i="8"/>
  <c r="M59" i="8" s="1"/>
  <c r="J58" i="8"/>
  <c r="M58" i="8" s="1"/>
  <c r="J57" i="8"/>
  <c r="M57" i="8" s="1"/>
  <c r="J56" i="8"/>
  <c r="M56" i="8" s="1"/>
  <c r="J54" i="8"/>
  <c r="M54" i="8" s="1"/>
  <c r="J53" i="8"/>
  <c r="M53" i="8" s="1"/>
  <c r="J52" i="8"/>
  <c r="M52" i="8" s="1"/>
  <c r="J51" i="8"/>
  <c r="M51" i="8" s="1"/>
  <c r="J50" i="8"/>
  <c r="M50" i="8" s="1"/>
  <c r="J49" i="8"/>
  <c r="M49" i="8" s="1"/>
  <c r="J48" i="8"/>
  <c r="M48" i="8" s="1"/>
  <c r="J46" i="8"/>
  <c r="M46" i="8" s="1"/>
  <c r="J45" i="8"/>
  <c r="M45" i="8" s="1"/>
  <c r="J44" i="8"/>
  <c r="M44" i="8" s="1"/>
  <c r="J43" i="8"/>
  <c r="M43" i="8" s="1"/>
  <c r="J40" i="8"/>
  <c r="M40" i="8" s="1"/>
  <c r="J39" i="8"/>
  <c r="M39" i="8" s="1"/>
  <c r="J38" i="8"/>
  <c r="M38" i="8" s="1"/>
  <c r="J37" i="8"/>
  <c r="M37" i="8" s="1"/>
  <c r="J36" i="8"/>
  <c r="M36" i="8" s="1"/>
  <c r="J35" i="8"/>
  <c r="M35" i="8" s="1"/>
  <c r="J34" i="8"/>
  <c r="M34" i="8" s="1"/>
  <c r="J32" i="8"/>
  <c r="M32" i="8" s="1"/>
  <c r="J31" i="8"/>
  <c r="M31" i="8" s="1"/>
  <c r="J30" i="8"/>
  <c r="M30" i="8" s="1"/>
  <c r="J29" i="8"/>
  <c r="M29" i="8" s="1"/>
  <c r="J28" i="8"/>
  <c r="M28" i="8" s="1"/>
  <c r="J27" i="8"/>
  <c r="M27" i="8" s="1"/>
  <c r="J26" i="8"/>
  <c r="M26" i="8" s="1"/>
  <c r="J20" i="8"/>
  <c r="M20" i="8" s="1"/>
  <c r="J19" i="8"/>
  <c r="M19" i="8" s="1"/>
  <c r="M18" i="8" s="1"/>
  <c r="D12" i="7" s="1"/>
  <c r="J17" i="8"/>
  <c r="M17" i="8" s="1"/>
  <c r="J16" i="8"/>
  <c r="M16" i="8" s="1"/>
  <c r="J15" i="8"/>
  <c r="M15" i="8" s="1"/>
  <c r="J14" i="8"/>
  <c r="M14" i="8" s="1"/>
  <c r="J12" i="8"/>
  <c r="M12" i="8" s="1"/>
  <c r="J11" i="8"/>
  <c r="M11" i="8" s="1"/>
  <c r="J10" i="8"/>
  <c r="M10" i="8" s="1"/>
  <c r="M42" i="8" l="1"/>
  <c r="M61" i="8"/>
  <c r="M101" i="8"/>
  <c r="M55" i="8"/>
  <c r="M78" i="8"/>
  <c r="M67" i="8"/>
  <c r="M114" i="8"/>
  <c r="M47" i="8"/>
  <c r="M75" i="8"/>
  <c r="M106" i="8"/>
  <c r="M25" i="8"/>
  <c r="M33" i="8"/>
  <c r="M13" i="8"/>
  <c r="D11" i="7" s="1"/>
  <c r="M9" i="8"/>
  <c r="M41" i="8" l="1"/>
  <c r="M24" i="8"/>
  <c r="M23" i="8" s="1"/>
  <c r="D14" i="7" s="1"/>
  <c r="G15" i="7" s="1"/>
  <c r="M8" i="8"/>
  <c r="D10" i="7"/>
  <c r="E10" i="7" s="1"/>
  <c r="J20" i="10"/>
  <c r="F13" i="7"/>
  <c r="E12" i="7"/>
  <c r="E11" i="7"/>
  <c r="M6" i="8" l="1"/>
  <c r="F14" i="7"/>
  <c r="F15" i="7" s="1"/>
  <c r="G14" i="7"/>
  <c r="H14" i="7"/>
  <c r="H15" i="7"/>
  <c r="D9" i="7"/>
  <c r="E15" i="7"/>
</calcChain>
</file>

<file path=xl/sharedStrings.xml><?xml version="1.0" encoding="utf-8"?>
<sst xmlns="http://schemas.openxmlformats.org/spreadsheetml/2006/main" count="677" uniqueCount="386">
  <si>
    <t>1.</t>
  </si>
  <si>
    <t>SINAPI</t>
  </si>
  <si>
    <t>1.1.</t>
  </si>
  <si>
    <t>1.2.</t>
  </si>
  <si>
    <t>M</t>
  </si>
  <si>
    <t>1.3.</t>
  </si>
  <si>
    <t>M2</t>
  </si>
  <si>
    <t>TIPO DE OBRA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</si>
  <si>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</si>
  <si>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</si>
  <si>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</si>
  <si>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</si>
  <si>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</si>
  <si>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</si>
  <si>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</si>
  <si>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</si>
  <si>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</si>
  <si>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</si>
  <si>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</si>
  <si>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</si>
  <si>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</si>
  <si>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</si>
  <si>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</si>
  <si>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</si>
  <si>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</si>
  <si>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</si>
  <si>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</si>
  <si>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</si>
  <si>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</si>
  <si>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SERVIÇOS PRELIMINARES</t>
  </si>
  <si>
    <t>90777</t>
  </si>
  <si>
    <t>ENGENHEIRO CIVIL DE OBRA JUNIOR COM ENCARGOS COMPLEMENTARES</t>
  </si>
  <si>
    <t>H</t>
  </si>
  <si>
    <t>99059</t>
  </si>
  <si>
    <t>LOCACAO CONVENCIONAL DE OBRA, UTILIZANDO GABARITO DE TÁBUAS CORRIDAS PONTALETADAS A CADA 2,00M -  2 UTILIZAÇÕES. AF_10/2018</t>
  </si>
  <si>
    <t>M3</t>
  </si>
  <si>
    <t>KG</t>
  </si>
  <si>
    <t>1.4.</t>
  </si>
  <si>
    <t>98555</t>
  </si>
  <si>
    <t>IMPERMEABILIZAÇÃO DE SUPERFÍCIE COM ARGAMASSA POLIMÉRICA / MEMBRANA ACRÍLICA, 3 DEMÃOS. AF_06/2018</t>
  </si>
  <si>
    <t>98557</t>
  </si>
  <si>
    <t>IMPERMEABILIZAÇÃO DE SUPERFÍCIE COM EMULSÃO ASFÁLTICA, 2 DEMÃOS AF_06/2018</t>
  </si>
  <si>
    <t>TOTAL</t>
  </si>
  <si>
    <t>OBRA:</t>
  </si>
  <si>
    <t>CONTENÇÃO - MURO DE ARRIMO - ORLA ARAMBARÉ</t>
  </si>
  <si>
    <t>ENDEREÇO:</t>
  </si>
  <si>
    <t>DATA BASE:</t>
  </si>
  <si>
    <t>Conforme legislação tributária municipal, definir estimativa de percentual da base de cálculo para o ISS:</t>
  </si>
  <si>
    <t>Sobre a base de cálculo, definir a respectiva alíquota do ISS (entre 2% e 5%):</t>
  </si>
  <si>
    <t>Construção e Reforma de Edifícios</t>
  </si>
  <si>
    <t xml:space="preserve">BDI </t>
  </si>
  <si>
    <t xml:space="preserve">                                                                                        RUA ADELINO MACHADO DE SOUZA - ORLA - ARAMBARÉ - RS</t>
  </si>
  <si>
    <t>MÊS 01</t>
  </si>
  <si>
    <t>MÊS 02</t>
  </si>
  <si>
    <t>MÊS 03</t>
  </si>
  <si>
    <t>MÊS 04</t>
  </si>
  <si>
    <t>CRONOGRAMA FÍSICO-FINANCEIRO</t>
  </si>
  <si>
    <t>PLANILHA ORÇAMENTÁRIA</t>
  </si>
  <si>
    <t>Arambaré, 21 de março de 2023.</t>
  </si>
  <si>
    <t>Gabriela Padula de Souza</t>
  </si>
  <si>
    <t>Engenheira Civil - CREA RS219670</t>
  </si>
  <si>
    <t>98459</t>
  </si>
  <si>
    <t>TAPUME COM TELHA METÁLICA. AF_05/2018</t>
  </si>
  <si>
    <t>Item</t>
  </si>
  <si>
    <t>Fonte</t>
  </si>
  <si>
    <t>Descrição</t>
  </si>
  <si>
    <t>Preço Total
(R$)</t>
  </si>
  <si>
    <t>-</t>
  </si>
  <si>
    <t>97087</t>
  </si>
  <si>
    <t>CAMADA SEPARADORA PARA EXECUÇÃO DE RADIER, PISO DE CONCRETO OU LAJE SOBRE SOLO, EM LONA PLÁSTICA. AF_09/2021</t>
  </si>
  <si>
    <t>88316</t>
  </si>
  <si>
    <t>SERVENTE COM ENCARGOS COMPLEMENTARES</t>
  </si>
  <si>
    <t>96622</t>
  </si>
  <si>
    <t>LASTRO COM MATERIAL GRANULAR, APLICADO EM PISOS OU LAJES SOBRE SOLO, ESPESSURA DE *5 CM*. AF_08/2017</t>
  </si>
  <si>
    <t>Composição</t>
  </si>
  <si>
    <t>100724</t>
  </si>
  <si>
    <t>PINTURA COM TINTA ALQUÍDICA DE FUNDO E ACABAMENTO (ESMALTE SINTÉTICO GRAFITE) APLICADA A ROLO OU PINCEL SOBRE PERFIL METÁLICO EXECUTADO EM FÁBRICA (POR DEMÃO). AF_01/2020</t>
  </si>
  <si>
    <t>LIMPEZA DE OBRA</t>
  </si>
  <si>
    <t>REFORMA DO PISO /COBERTURA NA FACHADA/CAIXA D'AGUA NA  E.M.E.F. ATAHUALPA IRINEO CIBILIS</t>
  </si>
  <si>
    <t>1.1.0.1.</t>
  </si>
  <si>
    <t>1.1.0.2.</t>
  </si>
  <si>
    <t>1.1.0.3.</t>
  </si>
  <si>
    <t>REFORMA DO PISO</t>
  </si>
  <si>
    <t>1.2.0.1.</t>
  </si>
  <si>
    <t>DEMOLIÇÃO DE REVESTIMENTO CERÂMICO, DE FORMA MANUAL, SEM REAPROVEITAMENTO. AF_12/2017</t>
  </si>
  <si>
    <t>1.2.0.2.</t>
  </si>
  <si>
    <t>CONTRAPISO COM ARGAMASSA AUTONIVELANTE, APLICADO SOBRE LAJE, ADERIDO, ESPESSURA 2CM. AF_07/2021</t>
  </si>
  <si>
    <t>1.2.0.3.</t>
  </si>
  <si>
    <t>REVESTIMENTO CERÂMICO PARA PISO COM PLACAS TIPO ESMALTADA EXTRA DE DIMENSÕES 45X45 CM APLICADA EM AMBIENTES DE ÁREA MAIOR QUE 10 M2. AF_06/2014</t>
  </si>
  <si>
    <t>1.2.0.4.</t>
  </si>
  <si>
    <t>RODAPÉ CERÂMICO DE 7CM DE ALTURA COM PLACAS TIPO ESMALTADA EXTRA  DE DIMENSÕES 35X35CM. AF_06/2014</t>
  </si>
  <si>
    <t>PINTURA CORRIMÃO/PORTÃO DE ACESSO/PORTÃO PRINCIPAL</t>
  </si>
  <si>
    <t>1.3.0.1.</t>
  </si>
  <si>
    <t>LIXAMENTO MANUAL EM SUPERFÍCIES METÁLICAS EM OBRA. AF_01/2020</t>
  </si>
  <si>
    <t>1.3.0.2.</t>
  </si>
  <si>
    <t>COBERTURA NA FACHADA</t>
  </si>
  <si>
    <t>1.4.0.1.</t>
  </si>
  <si>
    <t>COBERTURA DE AÇO COM POLICARBONATO NA FACHADA DA ESCOLA - ACESSO DOS ALUNOS - FORNECIMENTO DE MATERIAL E MÃO DE OBRA PARA INSTALAÇÃO</t>
  </si>
  <si>
    <t>UNIDADE</t>
  </si>
  <si>
    <t>2.</t>
  </si>
  <si>
    <t>CAIXA D'AGUA</t>
  </si>
  <si>
    <t>2.1.</t>
  </si>
  <si>
    <t>INFRAESTRUTURA</t>
  </si>
  <si>
    <t>2.1.1.</t>
  </si>
  <si>
    <t>SAPATAS</t>
  </si>
  <si>
    <t>2.1.1.1.</t>
  </si>
  <si>
    <t>ESCAVAÇÃO MANUAL PARA BLOCO DE COROAMENTO OU SAPATA (INCLUINDO ESCAVAÇÃO PARA COLOCAÇÃO DE FÔRMAS). AF_06/2017</t>
  </si>
  <si>
    <t>2.1.1.2.</t>
  </si>
  <si>
    <t>LASTRO COM MATERIAL GRANULAR, APLICAÇÃO EM BLOCOS DE COROAMENTO, ESPESSURA DE *5 CM*. AF_08/2017</t>
  </si>
  <si>
    <t>2.1.1.3.</t>
  </si>
  <si>
    <t>FABRICAÇÃO, MONTAGEM E DESMONTAGEM DE FÔRMA PARA SAPATA, EM MADEIRA SERRADA, E=25 MM, 2 UTILIZAÇÕES. AF_06/2017</t>
  </si>
  <si>
    <t>2.1.1.4.</t>
  </si>
  <si>
    <t>ARMAÇÃO DE BLOCO, VIGA BALDRAME E SAPATA UTILIZANDO AÇO CA-60 DE 5 MM - MONTAGEM. AF_06/2017</t>
  </si>
  <si>
    <t>2.1.1.5.</t>
  </si>
  <si>
    <t>ARMAÇÃO DE BLOCO, VIGA BALDRAME OU SAPATA UTILIZANDO AÇO CA-50 DE 8 MM - MONTAGEM. AF_06/2017</t>
  </si>
  <si>
    <t>2.1.1.6.</t>
  </si>
  <si>
    <t>ARMAÇÃO DE BLOCO, VIGA BALDRAME OU SAPATA UTILIZANDO AÇO CA-50 DE 16 MM - MONTAGEM. AF_06/2017</t>
  </si>
  <si>
    <t>2.1.1.7.</t>
  </si>
  <si>
    <t>CONCRETAGEM DE SAPATAS, FCK 30 MPA, COM USO DE JERICA  LANÇAMENTO, ADENSAMENTO E ACABAMENTO. AF_06/2017</t>
  </si>
  <si>
    <t>2.1.2.</t>
  </si>
  <si>
    <t>VIGAS BALDRAMES</t>
  </si>
  <si>
    <t>2.1.2.1.</t>
  </si>
  <si>
    <t>2.1.2.2.</t>
  </si>
  <si>
    <t>FABRICAÇÃO, MONTAGEM E DESMONTAGEM DE FÔRMA PARA VIGA BALDRAME, EM MADEIRA SERRADA, E=25 MM, 2 UTILIZAÇÕES. AF_06/2017</t>
  </si>
  <si>
    <t>2.1.2.3.</t>
  </si>
  <si>
    <t>2.1.2.4.</t>
  </si>
  <si>
    <t>ARMAÇÃO DE BLOCO, VIGA BALDRAME OU SAPATA UTILIZANDO AÇO CA-50 DE 6,3 MM - MONTAGEM. AF_06/2017</t>
  </si>
  <si>
    <t>2.1.2.5.</t>
  </si>
  <si>
    <t>2.1.2.6.</t>
  </si>
  <si>
    <t>CONCRETAGEM DE BLOCOS DE COROAMENTO E VIGAS BALDRAMES, FCK 30 MPA, COM USO DE BOMBA  LANÇAMENTO, ADENSAMENTO E ACABAMENTO. AF_06/2017</t>
  </si>
  <si>
    <t>2.1.2.7.</t>
  </si>
  <si>
    <t>2.2.</t>
  </si>
  <si>
    <t>SUPRAESTRUTURA</t>
  </si>
  <si>
    <t>2.2.1.</t>
  </si>
  <si>
    <t xml:space="preserve">PILARES </t>
  </si>
  <si>
    <t>2.2.1.1.</t>
  </si>
  <si>
    <t>MONTAGEM E DESMONTAGEM DE FÔRMA DE PILARES RETANGULARES E ESTRUTURAS SIMILARES, PÉ-DIREITO SIMPLES, EM MADEIRA SERRADA, 4 UTILIZAÇÕES. AF_09/2020</t>
  </si>
  <si>
    <t>2.2.1.2.</t>
  </si>
  <si>
    <t>ARMAÇÃO DE PILAR OU VIGA DE ESTRUTURA CONVENCIONAL DE CONCRETO ARMADO UTILIZANDO AÇO CA-60 DE 5,0 MM - MONTAGEM. AF_06/2022</t>
  </si>
  <si>
    <t>2.2.1.3.</t>
  </si>
  <si>
    <t>ARMAÇÃO DE PILAR OU VIGA DE ESTRUTURA CONVENCIONAL DE CONCRETO ARMADO UTILIZANDO AÇO CA-50 DE 16,0 MM - MONTAGEM. AF_06/2022</t>
  </si>
  <si>
    <t>2.2.1.4.</t>
  </si>
  <si>
    <t>CONCRETAGEM DE PILARES, FCK = 25 MPA,  COM USO DE BALDES - LANÇAMENTO, ADENSAMENTO E ACABAMENTO. AF_02/2022</t>
  </si>
  <si>
    <t>2.2.2.</t>
  </si>
  <si>
    <t>VIGAS - NÍVEL 2,80</t>
  </si>
  <si>
    <t>2.2.2.1.</t>
  </si>
  <si>
    <t>MONTAGEM E DESMONTAGEM DE ANDAIME TUBULAR TIPO TORRE (EXCLUSIVE ANDAIME E LIMPEZA). AF_11/2017</t>
  </si>
  <si>
    <t>2.2.2.2.</t>
  </si>
  <si>
    <t>FABRICAÇÃO DE ESCORAS DE VIGA DO TIPO GARFO, EM MADEIRA. AF_09/2020</t>
  </si>
  <si>
    <t>2.2.2.3.</t>
  </si>
  <si>
    <t>FABRICAÇÃO DE FÔRMA PARA VIGAS, COM MADEIRA SERRADA, E = 25 MM. AF_09/2020</t>
  </si>
  <si>
    <t>2.2.2.4.</t>
  </si>
  <si>
    <t>2.2.2.5.</t>
  </si>
  <si>
    <t>ARMAÇÃO DE PILAR OU VIGA DE ESTRUTURA CONVENCIONAL DE CONCRETO ARMADO UTILIZANDO AÇO CA-50 DE 8,0 MM - MONTAGEM. AF_06/2022</t>
  </si>
  <si>
    <t>2.2.2.6.</t>
  </si>
  <si>
    <t>ARMAÇÃO DE PILAR OU VIGA DE ESTRUTURA CONVENCIONAL DE CONCRETO ARMADO UTILIZANDO AÇO CA-50 DE 10,0 MM - MONTAGEM. AF_06/2022</t>
  </si>
  <si>
    <t>2.2.2.7.</t>
  </si>
  <si>
    <t>CONCRETAGEM DE VIGAS E LAJES, FCK=25 MPA, PARA LAJES PREMOLDADAS COM USO DE BOMBA - LANÇAMENTO, ADENSAMENTO E ACABAMENTO. AF_02/2022</t>
  </si>
  <si>
    <t>2.2.3.</t>
  </si>
  <si>
    <t>VIGAS - NÍVEL 4,80</t>
  </si>
  <si>
    <t>2.2.3.1.</t>
  </si>
  <si>
    <t>2.2.3.2.</t>
  </si>
  <si>
    <t>2.2.3.3.</t>
  </si>
  <si>
    <t>2.2.3.4.</t>
  </si>
  <si>
    <t>2.2.3.5.</t>
  </si>
  <si>
    <t>2.2.4.</t>
  </si>
  <si>
    <t>VIGAS - NÍVEL 6,80</t>
  </si>
  <si>
    <t>2.2.4.1.</t>
  </si>
  <si>
    <t>2.2.4.2.</t>
  </si>
  <si>
    <t>2.2.4.3.</t>
  </si>
  <si>
    <t>ARMAÇÃO DE PILAR OU VIGA DE ESTRUTURA CONVENCIONAL DE CONCRETO ARMADO UTILIZANDO AÇO CA-50 DE 6,3 MM - MONTAGEM. AF_06/2022</t>
  </si>
  <si>
    <t>2.2.4.4.</t>
  </si>
  <si>
    <t>ARMAÇÃO DE PILAR OU VIGA DE ESTRUTURA CONVENCIONAL DE CONCRETO ARMADO UTILIZANDO AÇO CA-50 DE 12,5 MM - MONTAGEM. AF_06/2022</t>
  </si>
  <si>
    <t>2.2.4.5.</t>
  </si>
  <si>
    <t>2.2.5.</t>
  </si>
  <si>
    <t>LAJE - NIVEL 0</t>
  </si>
  <si>
    <t>2.2.5.1.</t>
  </si>
  <si>
    <t>FABRICAÇÃO DE FÔRMA PARA LAJES, EM MADEIRA SERRADA, E=25 MM. AF_09/2020</t>
  </si>
  <si>
    <t>2.2.5.2.</t>
  </si>
  <si>
    <t>2.2.5.3.</t>
  </si>
  <si>
    <t>2.2.5.4.</t>
  </si>
  <si>
    <t>ARMAÇÃO DE LAJE DE ESTRUTURA CONVENCIONAL DE CONCRETO ARMADO UTILIZANDO AÇO CA-50 DE 8,0 MM - MONTAGEM. AF_06/2022</t>
  </si>
  <si>
    <t>2.2.5.5.</t>
  </si>
  <si>
    <t>CONCRETAGEM DE RADIER, PISO DE CONCRETO OU LAJE SOBRE SOLO, FCK 30 MPA - LANÇAMENTO, ADENSAMENTO E ACABAMENTO. AF_09/2021</t>
  </si>
  <si>
    <t>2.2.6.</t>
  </si>
  <si>
    <t>LAJE - NIVEL 2,80</t>
  </si>
  <si>
    <t>2.2.6.1.</t>
  </si>
  <si>
    <t>LAJE PRÉ-MOLDADA UNIDIRECIONAL, BIAPOIADA, PARA PISO, ENCHIMENTO EM CERÂMICA, VIGOTA CONVENCIONAL, ALTURA TOTAL DA LAJE (ENCHIMENTO+CAPA) = (8+4). AF_11/2020</t>
  </si>
  <si>
    <t>2.2.7.</t>
  </si>
  <si>
    <t>LAJE - NIVEL 4,80</t>
  </si>
  <si>
    <t>2.2.7.1.</t>
  </si>
  <si>
    <t>LAJE PRÉ-MOLDADA UNIDIRECIONAL, BIAPOIADA, PARA FORRO, ENCHIMENTO EM CERÂMICA, VIGOTA CONVENCIONAL, ALTURA TOTAL DA LAJE (ENCHIMENTO+CAPA) = (8+3). AF_11/2020</t>
  </si>
  <si>
    <t>2.2.7.2.</t>
  </si>
  <si>
    <t>2.2.8.</t>
  </si>
  <si>
    <t>LAJE - NÍVEL 6,80</t>
  </si>
  <si>
    <t>2.2.8.1.</t>
  </si>
  <si>
    <t>MONTAGEM E DESMONTAGEM DE FÔRMA DE LAJE MACIÇA, PÉ-DIREITO SIMPLES, EM MADEIRA SERRADA, 4 UTILIZAÇÕES. AF_09/2020</t>
  </si>
  <si>
    <t>2.2.8.2.</t>
  </si>
  <si>
    <t>ARMAÇÃO DE LAJE DE ESTRUTURA CONVENCIONAL DE CONCRETO ARMADO UTILIZANDO AÇO CA-60 DE 5,0 MM - MONTAGEM. AF_06/2022</t>
  </si>
  <si>
    <t>2.2.8.3.</t>
  </si>
  <si>
    <t>2.2.8.4.</t>
  </si>
  <si>
    <t>ARMAÇÃO DE LAJE DE ESTRUTURA CONVENCIONAL DE CONCRETO ARMADO UTILIZANDO AÇO CA-50 DE 10,0 MM - MONTAGEM. AF_06/2022</t>
  </si>
  <si>
    <t>2.2.8.5.</t>
  </si>
  <si>
    <t>CONCRETAGEM DE EDIFICAÇÕES (PAREDES E LAJES) FEITAS COM SISTEMA DE FÔRMAS MANUSEÁVEIS, COM CONCRETO USINADO AUTOADENSÁVEL FCK 25 MPA - LANÇAMENTO E ACABAMENTO. AF_10/2021</t>
  </si>
  <si>
    <t>2.2.8.6.</t>
  </si>
  <si>
    <t>2.3.</t>
  </si>
  <si>
    <t>ALVENARIA DE VEDAÇÃO</t>
  </si>
  <si>
    <t>2.3.0.1.</t>
  </si>
  <si>
    <t>ALVENARIA DE VEDAÇÃO DE BLOCOS CERÂMICOS FURADOS NA HORIZONTAL DE 14X9X19 CM (ESPESSURA 14 CM, BLOCO DEITADO) E ARGAMASSA DE ASSENTAMENTO COM PREPARO EM BETONEIRA. AF_12/2021</t>
  </si>
  <si>
    <t>2.3.0.2.</t>
  </si>
  <si>
    <t>VERGA MOLDADA IN LOCO EM CONCRETO PARA PORTAS COM ATÉ 1,5 M DE VÃO. AF_03/2016</t>
  </si>
  <si>
    <t>2.3.0.3.</t>
  </si>
  <si>
    <t>VERGA MOLDADA IN LOCO EM CONCRETO PARA JANELAS COM MAIS DE 1,5 M DE VÃO. AF_03/2016</t>
  </si>
  <si>
    <t>2.3.0.4.</t>
  </si>
  <si>
    <t>CONTRAVERGA MOLDADA IN LOCO EM CONCRETO PARA VÃOS DE ATÉ 1,5 M DE COMPRIMENTO. AF_03/2016</t>
  </si>
  <si>
    <t>2.3.0.5.</t>
  </si>
  <si>
    <t>PEITORIL LINEAR EM GRANITO OU MÁRMORE, L = 15CM, COMPRIMENTO DE ATÉ 2M, ASSENTADO COM ARGAMASSA 1:6 COM ADITIVO. AF_11/2020</t>
  </si>
  <si>
    <t>2.3.0.6.</t>
  </si>
  <si>
    <t>SOLEIRA EM GRANITO, LARGURA 15 CM, ESPESSURA 2,0 CM. AF_09/2020</t>
  </si>
  <si>
    <t>2.4.</t>
  </si>
  <si>
    <t>ABERTURAS</t>
  </si>
  <si>
    <t>2.4.0.1.</t>
  </si>
  <si>
    <t>PORTA DE ALUMÍNIO DE ABRIR COM LAMBRI, COM GUARNIÇÃO, FIXAÇÃO COM PARAFUSOS - FORNECIMENTO E INSTALAÇÃO. AF_12/2019</t>
  </si>
  <si>
    <t>2.4.0.2.</t>
  </si>
  <si>
    <t>JANELA DE ALUMÍNIO TIPO MAXIM-AR, COM VIDROS, BATENTE E FERRAGENS. EXCLUSIVE ALIZAR, ACABAMENTO E CONTRAMARCO. FORNECIMENTO E INSTALAÇÃO. AF_12/2019</t>
  </si>
  <si>
    <t>2.5.</t>
  </si>
  <si>
    <t>REVESTIMENTOS</t>
  </si>
  <si>
    <t>2.5.1.</t>
  </si>
  <si>
    <t>PISOS</t>
  </si>
  <si>
    <t>2.5.1.1.</t>
  </si>
  <si>
    <t>2.5.1.2.</t>
  </si>
  <si>
    <t>2.5.2.</t>
  </si>
  <si>
    <t>PAREDES</t>
  </si>
  <si>
    <t>2.5.2.1.</t>
  </si>
  <si>
    <t>IMPERMEABILIZAÇÃO DE SUPERFÍCIE COM MEMBRANA À BASE DE RESINA ACRÍLICA, 3 DEMÃOS. AF_06/2018</t>
  </si>
  <si>
    <t>2.5.3.</t>
  </si>
  <si>
    <t>TETO</t>
  </si>
  <si>
    <t>2.5.3.1.</t>
  </si>
  <si>
    <t>CHAPISCO APLICADO NO TETO OU EM ALVENARIA E ESTRUTURA, COM ROLO PARA TEXTURA ACRÍLICA. ARGAMASSA TRAÇO 1:4 E EMULSÃO POLIMÉRICA (ADESIVO) COM PREPARO MANUAL. AF_10/2022</t>
  </si>
  <si>
    <t>2.5.3.2.</t>
  </si>
  <si>
    <t>MASSA ÚNICA, PARA RECEBIMENTO DE PINTURA, EM ARGAMASSA TRAÇO 1:2:8, PREPARO MANUAL, APLICADA MANUALMENTE EM FACES INTERNAS DE PAREDES, ESPESSURA DE 20MM, COM EXECUÇÃO DE TALISCAS. AF_06/2014</t>
  </si>
  <si>
    <t>2.5.3.3.</t>
  </si>
  <si>
    <t>APLICAÇÃO DE FUNDO SELADOR ACRÍLICO EM TETO, UMA DEMÃO. AF_06/2014</t>
  </si>
  <si>
    <t>2.5.3.4.</t>
  </si>
  <si>
    <t>APLICAÇÃO MANUAL DE PINTURA COM TINTA LÁTEX ACRÍLICA EM TETO, DUAS DEMÃOS. AF_06/2014</t>
  </si>
  <si>
    <t>2.6.</t>
  </si>
  <si>
    <t>INSTALAÇÕES ELÉTRICAS</t>
  </si>
  <si>
    <t>2.6.0.1.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</si>
  <si>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</si>
  <si>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UN</t>
  </si>
  <si>
    <t>2.6.0.2.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</si>
  <si>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</si>
  <si>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2.6.0.3.</t>
  </si>
  <si>
    <t>QUADRO DE DISTRIBUIÇÃO DE ENERGIA EM PVC, DE EMBUTIR, SEM BARRAMENTO, PARA 6 DISJUNTORES - FORNECIMENTO E INSTALAÇÃO. AF_10/2020</t>
  </si>
  <si>
    <t>2.6.0.4.</t>
  </si>
  <si>
    <t>DISJUNTOR BIPOLAR TIPO DIN, CORRENTE NOMINAL DE 20A - FORNECIMENTO E INSTALAÇÃO. AF_10/2020</t>
  </si>
  <si>
    <t>2.6.0.5.</t>
  </si>
  <si>
    <t>DISJUNTOR BIPOLAR TIPO DIN, CORRENTE NOMINAL DE 16A - FORNECIMENTO E INSTALAÇÃO. AF_10/2020</t>
  </si>
  <si>
    <t>2.6.0.6.</t>
  </si>
  <si>
    <t>CAIXA OCTOGONAL 4" X 4", PVC, INSTALADA EM LAJE - FORNECIMENTO E INSTALAÇÃO. AF_12/2015</t>
  </si>
  <si>
    <t>2.6.0.7.</t>
  </si>
  <si>
    <t>HASTE DE ATERRAMENTO 3/4  PARA SPDA - FORNECIMENTO E INSTALAÇÃO. AF_12/2017</t>
  </si>
  <si>
    <t>2.7.</t>
  </si>
  <si>
    <t>INSTALAÇÕES HIDRÁULICAS</t>
  </si>
  <si>
    <t>2.7.0.1.</t>
  </si>
  <si>
    <t>Caixa d'água 3.000L Fortlev Azul</t>
  </si>
  <si>
    <t>2.7.0.2.</t>
  </si>
  <si>
    <t>TUBO, PVC, SOLDÁVEL, DN 40MM, INSTALADO EM PRUMADA DE ÁGUA - FORNECIMENTO E INSTALAÇÃO. AF_06/2022</t>
  </si>
  <si>
    <t>2.7.0.3.</t>
  </si>
  <si>
    <t>TUBO, PVC, SOLDÁVEL, DN 25MM, INSTALADO EM PRUMADA DE ÁGUA - FORNECIMENTO E INSTALAÇÃO. AF_06/2022</t>
  </si>
  <si>
    <t>2.7.0.4.</t>
  </si>
  <si>
    <t>JOELHO 90 GRAUS, PVC, SOLDÁVEL, DN 40MM, INSTALADO EM RAMAL DE DISTRIBUIÇÃO DE ÁGUA - FORNECIMENTO E INSTALAÇÃO. AF_06/2022</t>
  </si>
  <si>
    <t>2.7.0.5.</t>
  </si>
  <si>
    <t>LUVA DE CORRER, PVC, SOLDÁVEL, DN 40MM, INSTALADO EM PRUMADA DE ÁGUA   FORNECIMENTO E INSTALAÇÃO. AF_06/2022</t>
  </si>
  <si>
    <t>2.7.0.6.</t>
  </si>
  <si>
    <t>ADAPTADOR CURTO COM BOLSA E ROSCA PARA REGISTRO, PVC, SOLDÁVEL, DN 40MM X 1.1/2 , INSTALADO EM PRUMADA DE ÁGUA - FORNECIMENTO E INSTALAÇÃO. AF_06/2022</t>
  </si>
  <si>
    <t>2.7.0.7.</t>
  </si>
  <si>
    <t>TE, PVC, SOLDÁVEL, DN 40MM, INSTALADO EM PRUMADA DE ÁGUA - FORNECIMENTO E INSTALAÇÃO. AF_06/2022</t>
  </si>
  <si>
    <t>2.7.0.8.</t>
  </si>
  <si>
    <t>TUBO, PVC, SOLDÁVEL, DN 40MM, INSTALADO EM RAMAL DE DISTRIBUIÇÃO DE ÁGUA - FORNECIMENTO E INSTALAÇÃO. AF_06/2022</t>
  </si>
  <si>
    <t>2.7.0.9.</t>
  </si>
  <si>
    <t>LUVA DE CORRER, PVC, SOLDÁVEL, DN 40MM, INSTALADO EM RAMAL DE DISTRIBUIÇÃO DE ÁGUA  FORNECIMENTO E INSTALAÇÃO. AF_06/2022</t>
  </si>
  <si>
    <t>2.7.0.10.</t>
  </si>
  <si>
    <t>ADAPTADOR CURTO COM BOLSA E ROSCA PARA REGISTRO, PVC, SOLDÁVEL, DN 40MM X 1.1/2, INSTALADO EM RAMAL DE DISTRIBUIÇÃO DE ÁGUA - FORNECIMENTO E INSTALAÇÃO. AF_06/2022</t>
  </si>
  <si>
    <t>2.7.0.11.</t>
  </si>
  <si>
    <t>KIT DE REGISTRO DE PRESSÃO BRUTO DE LATÃO ½", INCLUSIVE CONEXÕES,  ROSCÁVEL, INSTALADO EM RAMAL DE ÁGUA FRIA - FORNECIMENTO E INSTALAÇÃO. AF_12/2014</t>
  </si>
  <si>
    <t>2.7.0.12.</t>
  </si>
  <si>
    <t>KIT DE REGISTRO DE GAVETA BRUTO DE LATÃO ½", INCLUSIVE CONEXÕES, ROSCÁVEL, INSTALADO EM RAMAL DE ÁGUA FRIA - FORNECIMENTO E INSTALAÇÃO. AF_12/2014</t>
  </si>
  <si>
    <t>2.7.0.13.</t>
  </si>
  <si>
    <t>ADAPTADOR COM FLANGE E ANEL DE VEDAÇÃO, PVC, SOLDÁVEL, DN 40 MM X 1 1/4 , INSTALADO EM RESERVAÇÃO DE ÁGUA DE EDIFICAÇÃO QUE POSSUA RESERVATÓRIO DE FIBRA/FIBROCIMENTO   FORNECIMENTO E INSTALAÇÃO. AF_06/2016</t>
  </si>
  <si>
    <t>2.7.0.14.</t>
  </si>
  <si>
    <t>FURO EM CAIXA D'ÁGUA COM ESPESSURA DE 2 ATÉ 5 MM E DIÂMETRO DE 40 MM. AF_06/2021</t>
  </si>
  <si>
    <t>2.8.</t>
  </si>
  <si>
    <t>EQUIPAMENTOS</t>
  </si>
  <si>
    <t>2.8.0.1.</t>
  </si>
  <si>
    <t>ESCADA HELICOIDAL DE AÇO GALVANIZADO, PINTADA DIÂMETRO 1M - H=2,80 - FORNECIMENTO DE MATERIAL E MÃO DE OBRA PARA INSTALAÇÃO</t>
  </si>
  <si>
    <t>2.9.</t>
  </si>
  <si>
    <t>2.9.0.1.</t>
  </si>
  <si>
    <t>97633</t>
  </si>
  <si>
    <t>88476</t>
  </si>
  <si>
    <t>87251</t>
  </si>
  <si>
    <t>88648</t>
  </si>
  <si>
    <t>100717</t>
  </si>
  <si>
    <t>Cotação</t>
  </si>
  <si>
    <t>002</t>
  </si>
  <si>
    <t>96523</t>
  </si>
  <si>
    <t>96621</t>
  </si>
  <si>
    <t>96532</t>
  </si>
  <si>
    <t>96543</t>
  </si>
  <si>
    <t>96545</t>
  </si>
  <si>
    <t>96556</t>
  </si>
  <si>
    <t>96533</t>
  </si>
  <si>
    <t>96544</t>
  </si>
  <si>
    <t>96557</t>
  </si>
  <si>
    <t>92413</t>
  </si>
  <si>
    <t>92759</t>
  </si>
  <si>
    <t>92764</t>
  </si>
  <si>
    <t>103669</t>
  </si>
  <si>
    <t>97064</t>
  </si>
  <si>
    <t>92272</t>
  </si>
  <si>
    <t>92270</t>
  </si>
  <si>
    <t>92761</t>
  </si>
  <si>
    <t>92762</t>
  </si>
  <si>
    <t>103674</t>
  </si>
  <si>
    <t>92760</t>
  </si>
  <si>
    <t>92763</t>
  </si>
  <si>
    <t>92271</t>
  </si>
  <si>
    <t>92770</t>
  </si>
  <si>
    <t>97096</t>
  </si>
  <si>
    <t>101963</t>
  </si>
  <si>
    <t>101964</t>
  </si>
  <si>
    <t>92486</t>
  </si>
  <si>
    <t>92768</t>
  </si>
  <si>
    <t>92771</t>
  </si>
  <si>
    <t>99235</t>
  </si>
  <si>
    <t>103334</t>
  </si>
  <si>
    <t>101965</t>
  </si>
  <si>
    <t>98689</t>
  </si>
  <si>
    <t>91338</t>
  </si>
  <si>
    <t>94569</t>
  </si>
  <si>
    <t>98554</t>
  </si>
  <si>
    <t>87881</t>
  </si>
  <si>
    <t>87530</t>
  </si>
  <si>
    <t>88484</t>
  </si>
  <si>
    <t>88488</t>
  </si>
  <si>
    <t>104473</t>
  </si>
  <si>
    <t>104475</t>
  </si>
  <si>
    <t>101876</t>
  </si>
  <si>
    <t>93662</t>
  </si>
  <si>
    <t>93661</t>
  </si>
  <si>
    <t>91936</t>
  </si>
  <si>
    <t>96986</t>
  </si>
  <si>
    <t>003</t>
  </si>
  <si>
    <t>89448</t>
  </si>
  <si>
    <t>89446</t>
  </si>
  <si>
    <t>103980</t>
  </si>
  <si>
    <t>89560</t>
  </si>
  <si>
    <t>89623</t>
  </si>
  <si>
    <t>103978</t>
  </si>
  <si>
    <t>104159</t>
  </si>
  <si>
    <t>103994</t>
  </si>
  <si>
    <t>89971</t>
  </si>
  <si>
    <t>94705</t>
  </si>
  <si>
    <t>102595</t>
  </si>
  <si>
    <t>40329</t>
  </si>
  <si>
    <t>META</t>
  </si>
  <si>
    <t xml:space="preserve">                                                                                                                                       RUA ORMEZINDA RAMOS LOUREIRO, 294 - CARAMURU - ARAMBARÉ - RS - CEP: 96178-000</t>
  </si>
  <si>
    <t xml:space="preserve">                                                                                                                                          RUA ORMEZINDA RAMOS LOUREIRO, 294 - CARAMURU - ARAMBARÉ - RS - CEP: 96178-000</t>
  </si>
  <si>
    <t>Engenheira Civil - CREA RS 219670</t>
  </si>
  <si>
    <t>ITEM</t>
  </si>
  <si>
    <t>FONTE</t>
  </si>
  <si>
    <t>CÓDIGO</t>
  </si>
  <si>
    <t>DESCRIÇÃO</t>
  </si>
  <si>
    <t>QUANTIDADE</t>
  </si>
  <si>
    <t>VALOR UNITÁRIO SEM BDI</t>
  </si>
  <si>
    <t>VALOR UNITÁRIO COM BDI</t>
  </si>
  <si>
    <t>BDI:</t>
  </si>
  <si>
    <t>ABRIL/2024</t>
  </si>
  <si>
    <t>NÃO DESONERADO</t>
  </si>
  <si>
    <t>VALOR UNITÁRIO SEM BDI(M.O)</t>
  </si>
  <si>
    <t>VALOR UNITÁRIO SEM BDI (MAT)</t>
  </si>
  <si>
    <t>VALOR UNITÁRIO COM BDI (MAT)</t>
  </si>
  <si>
    <t>VALOR UNITÁRIO COMBDI(M.O)</t>
  </si>
  <si>
    <t>% MAT</t>
  </si>
  <si>
    <t>%,M.O</t>
  </si>
  <si>
    <t>Arambaré, 22 de julho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</si>
</sst>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4" fontId="3" fillId="0" borderId="0" xfId="1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1" applyFont="1" applyAlignment="1">
      <alignment horizontal="right"/>
    </xf>
    <xf numFmtId="44" fontId="3" fillId="0" borderId="0" xfId="1" applyFont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44" fontId="4" fillId="0" borderId="1" xfId="1" applyFont="1" applyBorder="1"/>
    <xf numFmtId="0" fontId="4" fillId="0" borderId="1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44" fontId="4" fillId="0" borderId="0" xfId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44" fontId="4" fillId="0" borderId="0" xfId="1" applyFont="1" applyAlignment="1">
      <alignment horizontal="center"/>
    </xf>
    <xf numFmtId="49" fontId="4" fillId="0" borderId="0" xfId="1" applyNumberFormat="1" applyFont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44" fontId="4" fillId="2" borderId="1" xfId="1" applyFont="1" applyFill="1" applyBorder="1"/>
    <xf numFmtId="0" fontId="4" fillId="3" borderId="1" xfId="0" applyFont="1" applyFill="1" applyBorder="1"/>
    <xf numFmtId="44" fontId="4" fillId="3" borderId="1" xfId="1" applyFont="1" applyFill="1" applyBorder="1"/>
    <xf numFmtId="0" fontId="5" fillId="0" borderId="1" xfId="0" applyFont="1" applyBorder="1" applyAlignment="1">
      <alignment wrapText="1"/>
    </xf>
    <xf numFmtId="44" fontId="5" fillId="0" borderId="1" xfId="1" applyFont="1" applyBorder="1" applyAlignment="1">
      <alignment wrapText="1"/>
    </xf>
    <xf numFmtId="44" fontId="4" fillId="0" borderId="1" xfId="0" applyNumberFormat="1" applyFont="1" applyBorder="1"/>
    <xf numFmtId="10" fontId="4" fillId="0" borderId="1" xfId="2" applyNumberFormat="1" applyFont="1" applyBorder="1"/>
    <xf numFmtId="0" fontId="2" fillId="0" borderId="0" xfId="0" applyFont="1"/>
    <xf numFmtId="0" fontId="5" fillId="0" borderId="1" xfId="0" applyFont="1" applyBorder="1" applyAlignment="1">
      <alignment vertical="center" wrapText="1"/>
    </xf>
    <xf numFmtId="44" fontId="5" fillId="0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44" fontId="3" fillId="0" borderId="0" xfId="1" applyFont="1" applyAlignment="1">
      <alignment horizontal="center"/>
    </xf>
    <xf numFmtId="44" fontId="5" fillId="0" borderId="1" xfId="1" applyFont="1" applyBorder="1" applyAlignment="1">
      <alignment vertical="center" wrapText="1"/>
    </xf>
    <xf numFmtId="44" fontId="4" fillId="0" borderId="0" xfId="1" applyFont="1" applyAlignment="1">
      <alignment horizontal="left"/>
    </xf>
    <xf numFmtId="10" fontId="4" fillId="0" borderId="0" xfId="1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/>
    <xf numFmtId="9" fontId="4" fillId="0" borderId="1" xfId="2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showWhiteSpace="0" view="pageLayout" workbookViewId="0">
      <selection activeCell="H15" sqref="E15:H15"/>
    </sheetView>
  </sheetViews>
  <sheetFormatPr defaultRowHeight="13.8"/>
  <cols>
    <col min="1" max="2" width="8.88671875" style="2"/>
    <col min="3" max="3" width="51.88671875" style="2" customWidth="1"/>
    <col min="4" max="4" width="13.5546875" style="2" customWidth="1"/>
    <col min="5" max="5" width="10.21875" style="2" bestFit="1" customWidth="1"/>
    <col min="6" max="8" width="13.5546875" style="2" bestFit="1" customWidth="1"/>
    <col min="9" max="16384" width="8.88671875" style="2"/>
  </cols>
  <sheetData>
    <row r="1" spans="1:10">
      <c r="A1" s="2" t="s">
        <v>43</v>
      </c>
      <c r="B1" s="2" t="s">
        <v>44</v>
      </c>
    </row>
    <row r="2" spans="1:10">
      <c r="A2" s="3" t="s">
        <v>45</v>
      </c>
      <c r="B2" s="3" t="s">
        <v>51</v>
      </c>
    </row>
    <row r="3" spans="1:10">
      <c r="A3" s="1"/>
      <c r="B3" s="1"/>
    </row>
    <row r="4" spans="1:10">
      <c r="A4" s="48" t="s">
        <v>56</v>
      </c>
      <c r="B4" s="48"/>
      <c r="C4" s="48"/>
      <c r="D4" s="48"/>
      <c r="E4" s="48"/>
      <c r="F4" s="48"/>
      <c r="G4" s="48"/>
      <c r="H4" s="48"/>
      <c r="I4" s="31"/>
      <c r="J4" s="31"/>
    </row>
    <row r="5" spans="1:10">
      <c r="A5" s="1"/>
      <c r="B5" s="1"/>
    </row>
    <row r="8" spans="1:10" ht="21.6">
      <c r="A8" s="27" t="s">
        <v>63</v>
      </c>
      <c r="B8" s="27" t="s">
        <v>64</v>
      </c>
      <c r="C8" s="27" t="s">
        <v>65</v>
      </c>
      <c r="D8" s="28" t="s">
        <v>66</v>
      </c>
      <c r="E8" s="10" t="s">
        <v>52</v>
      </c>
      <c r="F8" s="10" t="s">
        <v>53</v>
      </c>
      <c r="G8" s="10" t="s">
        <v>54</v>
      </c>
      <c r="H8" s="10" t="s">
        <v>55</v>
      </c>
    </row>
    <row r="9" spans="1:10" ht="34.799999999999997" customHeight="1">
      <c r="A9" s="25" t="s">
        <v>365</v>
      </c>
      <c r="B9" s="51" t="s">
        <v>78</v>
      </c>
      <c r="C9" s="52"/>
      <c r="D9" s="26">
        <f>SUM(D10:D14)</f>
        <v>155204.13520412002</v>
      </c>
      <c r="E9" s="49"/>
      <c r="F9" s="49"/>
      <c r="G9" s="49"/>
      <c r="H9" s="49"/>
    </row>
    <row r="10" spans="1:10">
      <c r="A10" s="22" t="s">
        <v>2</v>
      </c>
      <c r="B10" s="22" t="s">
        <v>1</v>
      </c>
      <c r="C10" s="23" t="s">
        <v>29</v>
      </c>
      <c r="D10" s="24">
        <f>'ORÇAMENTO (3)'!M9</f>
        <v>7126.3354476000004</v>
      </c>
      <c r="E10" s="29">
        <f>D10</f>
        <v>7126.3354476000004</v>
      </c>
      <c r="F10" s="10"/>
      <c r="G10" s="10"/>
      <c r="H10" s="10"/>
    </row>
    <row r="11" spans="1:10">
      <c r="A11" s="22" t="s">
        <v>3</v>
      </c>
      <c r="B11" s="22" t="s">
        <v>1</v>
      </c>
      <c r="C11" s="23" t="s">
        <v>82</v>
      </c>
      <c r="D11" s="24">
        <f>'ORÇAMENTO (3)'!M13</f>
        <v>16861.874534999999</v>
      </c>
      <c r="E11" s="29">
        <f>D11</f>
        <v>16861.874534999999</v>
      </c>
      <c r="F11" s="10"/>
      <c r="G11" s="10"/>
      <c r="H11" s="10"/>
    </row>
    <row r="12" spans="1:10">
      <c r="A12" s="22" t="s">
        <v>5</v>
      </c>
      <c r="B12" s="22" t="s">
        <v>1</v>
      </c>
      <c r="C12" s="23" t="s">
        <v>91</v>
      </c>
      <c r="D12" s="24">
        <f>'ORÇAMENTO (3)'!M18</f>
        <v>825.68500574999985</v>
      </c>
      <c r="E12" s="29">
        <f>D12</f>
        <v>825.68500574999985</v>
      </c>
      <c r="F12" s="29"/>
      <c r="G12" s="29"/>
      <c r="H12" s="29"/>
    </row>
    <row r="13" spans="1:10">
      <c r="A13" s="22" t="s">
        <v>37</v>
      </c>
      <c r="B13" s="22" t="s">
        <v>1</v>
      </c>
      <c r="C13" s="23" t="s">
        <v>95</v>
      </c>
      <c r="D13" s="24">
        <f>'ORÇAMENTO (3)'!M21</f>
        <v>42162.69</v>
      </c>
      <c r="E13" s="10"/>
      <c r="F13" s="29">
        <f>D13</f>
        <v>42162.69</v>
      </c>
      <c r="G13" s="10"/>
      <c r="H13" s="10"/>
    </row>
    <row r="14" spans="1:10">
      <c r="A14" s="22" t="s">
        <v>99</v>
      </c>
      <c r="B14" s="22" t="s">
        <v>1</v>
      </c>
      <c r="C14" s="23" t="s">
        <v>100</v>
      </c>
      <c r="D14" s="24">
        <f>'ORÇAMENTO (3)'!M23</f>
        <v>88227.550215769996</v>
      </c>
      <c r="E14" s="10"/>
      <c r="F14" s="29">
        <f>$D$14/3</f>
        <v>29409.183405256666</v>
      </c>
      <c r="G14" s="29">
        <f>$D$14/3</f>
        <v>29409.183405256666</v>
      </c>
      <c r="H14" s="29">
        <f>$D$14/3</f>
        <v>29409.183405256666</v>
      </c>
    </row>
    <row r="15" spans="1:10">
      <c r="A15" s="50" t="s">
        <v>42</v>
      </c>
      <c r="B15" s="50"/>
      <c r="C15" s="50"/>
      <c r="D15" s="50"/>
      <c r="E15" s="29">
        <f>SUM(E10:E12)</f>
        <v>24813.894988349999</v>
      </c>
      <c r="F15" s="29">
        <f>F14+F13</f>
        <v>71571.873405256672</v>
      </c>
      <c r="G15" s="29">
        <f>$D$14/3</f>
        <v>29409.183405256666</v>
      </c>
      <c r="H15" s="29">
        <f>$D$14/3</f>
        <v>29409.183405256666</v>
      </c>
    </row>
    <row r="16" spans="1:10">
      <c r="C16" s="6"/>
      <c r="D16" s="9"/>
    </row>
    <row r="17" spans="1:8">
      <c r="C17" s="6"/>
      <c r="D17" s="8"/>
    </row>
    <row r="18" spans="1:8">
      <c r="A18" s="14"/>
      <c r="B18" s="14"/>
      <c r="C18" s="14"/>
      <c r="D18" s="53" t="s">
        <v>58</v>
      </c>
      <c r="E18" s="53"/>
      <c r="F18" s="53"/>
      <c r="G18" s="53"/>
      <c r="H18" s="53"/>
    </row>
    <row r="19" spans="1:8">
      <c r="A19" s="14"/>
      <c r="B19" s="14"/>
      <c r="C19" s="14"/>
      <c r="D19" s="14"/>
      <c r="E19" s="14"/>
      <c r="F19" s="14"/>
    </row>
    <row r="20" spans="1:8">
      <c r="A20" s="14" t="s">
        <v>59</v>
      </c>
      <c r="B20" s="14"/>
      <c r="C20" s="14"/>
      <c r="D20" s="14"/>
      <c r="E20" s="14"/>
      <c r="F20" s="14"/>
    </row>
    <row r="21" spans="1:8">
      <c r="A21" s="14" t="s">
        <v>60</v>
      </c>
      <c r="B21" s="14"/>
      <c r="C21" s="14"/>
      <c r="D21" s="14"/>
      <c r="E21" s="14"/>
      <c r="F21" s="14"/>
    </row>
    <row r="22" spans="1:8">
      <c r="A22" s="14"/>
      <c r="B22" s="14"/>
      <c r="C22" s="14"/>
      <c r="D22" s="14"/>
      <c r="E22" s="14"/>
      <c r="F22" s="14"/>
    </row>
  </sheetData>
  <mergeCells count="5">
    <mergeCell ref="A4:H4"/>
    <mergeCell ref="E9:H9"/>
    <mergeCell ref="A15:D15"/>
    <mergeCell ref="B9:C9"/>
    <mergeCell ref="D18:H18"/>
  </mergeCells>
  <pageMargins left="0.51181102362204722" right="0.51181102362204722" top="1.3779527559055118" bottom="0.78740157480314965" header="0.31496062992125984" footer="0.31496062992125984"/>
  <pageSetup paperSize="9" fitToHeight="0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F45"/>
  <sheetViews>
    <sheetView showWhiteSpace="0" view="pageLayout" topLeftCell="A3" workbookViewId="0">
      <selection sqref="A1:XFD2"/>
    </sheetView>
  </sheetViews>
  <sheetFormatPr defaultRowHeight="10.199999999999999"/>
  <cols>
    <col min="1" max="3" width="8.88671875" style="14"/>
    <col min="4" max="4" width="50.44140625" style="14" customWidth="1"/>
    <col min="5" max="5" width="14" style="14" bestFit="1" customWidth="1"/>
    <col min="6" max="16384" width="8.88671875" style="14"/>
  </cols>
  <sheetData>
    <row r="3" spans="1:6">
      <c r="A3" s="14" t="s">
        <v>43</v>
      </c>
      <c r="B3" s="14" t="s">
        <v>78</v>
      </c>
    </row>
    <row r="4" spans="1:6">
      <c r="A4" s="18" t="s">
        <v>45</v>
      </c>
      <c r="B4" s="18" t="s">
        <v>367</v>
      </c>
      <c r="C4" s="18"/>
      <c r="D4" s="18"/>
    </row>
    <row r="5" spans="1:6">
      <c r="A5" s="18"/>
      <c r="B5" s="18"/>
      <c r="C5" s="18"/>
      <c r="D5" s="18"/>
    </row>
    <row r="8" spans="1:6">
      <c r="A8" s="10" t="s">
        <v>47</v>
      </c>
      <c r="B8" s="10"/>
      <c r="C8" s="10"/>
      <c r="D8" s="10"/>
      <c r="E8" s="55">
        <v>1</v>
      </c>
      <c r="F8" s="55"/>
    </row>
    <row r="9" spans="1:6">
      <c r="A9" s="10" t="s">
        <v>48</v>
      </c>
      <c r="B9" s="10"/>
      <c r="C9" s="10"/>
      <c r="D9" s="10"/>
      <c r="E9" s="55">
        <v>0.02</v>
      </c>
      <c r="F9" s="55"/>
    </row>
    <row r="12" spans="1:6">
      <c r="A12" s="56" t="s">
        <v>50</v>
      </c>
      <c r="B12" s="56"/>
      <c r="C12" s="56"/>
      <c r="D12" s="56"/>
      <c r="E12" s="56"/>
      <c r="F12" s="56"/>
    </row>
    <row r="14" spans="1:6">
      <c r="A14" s="14" t="s">
        <v>7</v>
      </c>
    </row>
    <row r="15" spans="1:6">
      <c r="A15" s="14" t="s">
        <v>49</v>
      </c>
    </row>
    <row r="17" spans="1:6">
      <c r="A17" s="14" t="s">
        <v>8</v>
      </c>
      <c r="E17" s="14" t="s">
        <v>9</v>
      </c>
      <c r="F17" s="14" t="s">
        <v>10</v>
      </c>
    </row>
    <row r="18" spans="1:6">
      <c r="A18" s="58"/>
      <c r="B18" s="58"/>
      <c r="C18" s="58"/>
      <c r="D18" s="58"/>
      <c r="E18" s="58"/>
      <c r="F18" s="58"/>
    </row>
    <row r="19" spans="1:6">
      <c r="A19" s="57" t="s">
        <v>11</v>
      </c>
      <c r="B19" s="57"/>
      <c r="C19" s="57"/>
      <c r="D19" s="57"/>
      <c r="E19" s="10" t="s">
        <v>12</v>
      </c>
      <c r="F19" s="30">
        <v>0.04</v>
      </c>
    </row>
    <row r="20" spans="1:6">
      <c r="A20" s="57" t="s">
        <v>13</v>
      </c>
      <c r="B20" s="57"/>
      <c r="C20" s="57"/>
      <c r="D20" s="57"/>
      <c r="E20" s="10" t="s">
        <v>14</v>
      </c>
      <c r="F20" s="30">
        <v>8.0000000000000002E-3</v>
      </c>
    </row>
    <row r="21" spans="1:6">
      <c r="A21" s="57" t="s">
        <v>15</v>
      </c>
      <c r="B21" s="57"/>
      <c r="C21" s="57"/>
      <c r="D21" s="57"/>
      <c r="E21" s="10" t="s">
        <v>16</v>
      </c>
      <c r="F21" s="30">
        <v>1.2699999999999999E-2</v>
      </c>
    </row>
    <row r="22" spans="1:6">
      <c r="A22" s="57" t="s">
        <v>17</v>
      </c>
      <c r="B22" s="57"/>
      <c r="C22" s="57"/>
      <c r="D22" s="57"/>
      <c r="E22" s="10" t="s">
        <v>18</v>
      </c>
      <c r="F22" s="30">
        <v>1.23E-2</v>
      </c>
    </row>
    <row r="23" spans="1:6">
      <c r="A23" s="57" t="s">
        <v>19</v>
      </c>
      <c r="B23" s="57"/>
      <c r="C23" s="57"/>
      <c r="D23" s="57"/>
      <c r="E23" s="10" t="s">
        <v>20</v>
      </c>
      <c r="F23" s="30">
        <v>6.1600000000000002E-2</v>
      </c>
    </row>
    <row r="24" spans="1:6">
      <c r="A24" s="57" t="s">
        <v>21</v>
      </c>
      <c r="B24" s="57"/>
      <c r="C24" s="57"/>
      <c r="D24" s="57"/>
      <c r="E24" s="10" t="s">
        <v>22</v>
      </c>
      <c r="F24" s="30">
        <v>3.6499999999999998E-2</v>
      </c>
    </row>
    <row r="25" spans="1:6">
      <c r="A25" s="57" t="s">
        <v>23</v>
      </c>
      <c r="B25" s="57"/>
      <c r="C25" s="57"/>
      <c r="D25" s="57"/>
      <c r="E25" s="10" t="s">
        <v>24</v>
      </c>
      <c r="F25" s="30">
        <v>0.02</v>
      </c>
    </row>
    <row r="26" spans="1:6">
      <c r="A26" s="57" t="s">
        <v>25</v>
      </c>
      <c r="B26" s="57"/>
      <c r="C26" s="57"/>
      <c r="D26" s="57"/>
      <c r="E26" s="10" t="s">
        <v>26</v>
      </c>
      <c r="F26" s="30">
        <v>0</v>
      </c>
    </row>
    <row r="27" spans="1:6">
      <c r="A27" s="57" t="s">
        <v>27</v>
      </c>
      <c r="B27" s="57"/>
      <c r="C27" s="57"/>
      <c r="D27" s="57"/>
      <c r="E27" s="10" t="s">
        <v>28</v>
      </c>
      <c r="F27" s="30">
        <v>0.20810000000000001</v>
      </c>
    </row>
    <row r="30" spans="1:6">
      <c r="D30" s="53" t="s">
        <v>58</v>
      </c>
      <c r="E30" s="53"/>
      <c r="F30" s="53"/>
    </row>
    <row r="32" spans="1:6">
      <c r="A32" s="14" t="s">
        <v>59</v>
      </c>
    </row>
    <row r="33" spans="1:4">
      <c r="A33" s="14" t="s">
        <v>60</v>
      </c>
    </row>
    <row r="45" spans="1:4">
      <c r="A45" s="54"/>
      <c r="B45" s="54"/>
      <c r="C45" s="54"/>
      <c r="D45" s="54"/>
    </row>
  </sheetData>
  <mergeCells count="15">
    <mergeCell ref="A45:D45"/>
    <mergeCell ref="D30:F30"/>
    <mergeCell ref="E8:F8"/>
    <mergeCell ref="E9:F9"/>
    <mergeCell ref="A12:F12"/>
    <mergeCell ref="A19:D19"/>
    <mergeCell ref="A20:D20"/>
    <mergeCell ref="A24:D24"/>
    <mergeCell ref="A25:D25"/>
    <mergeCell ref="A26:D26"/>
    <mergeCell ref="A27:D27"/>
    <mergeCell ref="A18:F18"/>
    <mergeCell ref="A21:D21"/>
    <mergeCell ref="A22:D22"/>
    <mergeCell ref="A23:D23"/>
  </mergeCells>
  <pageMargins left="0.51181102362204722" right="0.51181102362204722" top="1.3779527559055118" bottom="0.78740157480314965" header="0.31496062992125984" footer="0.31496062992125984"/>
  <pageSetup paperSize="9" scale="92" fitToHeight="0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6"/>
  <sheetViews>
    <sheetView tabSelected="1" view="pageLayout" topLeftCell="A121" zoomScale="85" zoomScalePageLayoutView="85" workbookViewId="0">
      <selection activeCell="G134" sqref="G134:M134"/>
    </sheetView>
  </sheetViews>
  <sheetFormatPr defaultRowHeight="13.8"/>
  <cols>
    <col min="1" max="2" width="8.88671875" style="2"/>
    <col min="3" max="3" width="9" style="5" bestFit="1" customWidth="1"/>
    <col min="4" max="4" width="45.33203125" style="6" customWidth="1"/>
    <col min="5" max="5" width="8.44140625" style="2" bestFit="1" customWidth="1"/>
    <col min="6" max="6" width="12.44140625" style="45" customWidth="1"/>
    <col min="7" max="7" width="15.109375" style="4" bestFit="1" customWidth="1"/>
    <col min="8" max="9" width="15.109375" style="4" customWidth="1"/>
    <col min="10" max="10" width="13.5546875" style="4" bestFit="1" customWidth="1"/>
    <col min="11" max="12" width="13.5546875" style="4" customWidth="1"/>
    <col min="13" max="13" width="14.5546875" style="4" bestFit="1" customWidth="1"/>
    <col min="14" max="16384" width="8.88671875" style="2"/>
  </cols>
  <sheetData>
    <row r="1" spans="1:13">
      <c r="A1" s="14" t="s">
        <v>43</v>
      </c>
      <c r="B1" s="14" t="s">
        <v>78</v>
      </c>
      <c r="C1" s="16"/>
      <c r="D1" s="15"/>
      <c r="E1" s="14"/>
      <c r="F1" s="41"/>
      <c r="G1" s="17" t="s">
        <v>46</v>
      </c>
      <c r="H1" s="17"/>
      <c r="I1" s="17"/>
      <c r="J1" s="21" t="s">
        <v>377</v>
      </c>
      <c r="K1" s="21" t="s">
        <v>378</v>
      </c>
      <c r="L1" s="21"/>
      <c r="M1" s="17"/>
    </row>
    <row r="2" spans="1:13">
      <c r="A2" s="18" t="s">
        <v>45</v>
      </c>
      <c r="B2" s="18" t="s">
        <v>366</v>
      </c>
      <c r="C2" s="16"/>
      <c r="D2" s="19"/>
      <c r="E2" s="18"/>
      <c r="F2" s="41"/>
      <c r="G2" s="39" t="s">
        <v>376</v>
      </c>
      <c r="H2" s="39"/>
      <c r="I2" s="39"/>
      <c r="J2" s="40">
        <v>0.20810000000000001</v>
      </c>
      <c r="K2" s="40" t="s">
        <v>383</v>
      </c>
      <c r="L2" s="40">
        <v>0.7399</v>
      </c>
      <c r="M2" s="17"/>
    </row>
    <row r="3" spans="1:13">
      <c r="A3" s="18"/>
      <c r="B3" s="18"/>
      <c r="C3" s="16"/>
      <c r="D3" s="19"/>
      <c r="E3" s="18"/>
      <c r="F3" s="41"/>
      <c r="G3" s="20"/>
      <c r="H3" s="20"/>
      <c r="I3" s="20"/>
      <c r="J3" s="17"/>
      <c r="K3" s="17" t="s">
        <v>384</v>
      </c>
      <c r="L3" s="40">
        <v>0.2601</v>
      </c>
      <c r="M3" s="17"/>
    </row>
    <row r="4" spans="1:13">
      <c r="A4" s="63" t="s">
        <v>57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>
      <c r="A5" s="3"/>
      <c r="B5" s="3"/>
      <c r="D5" s="7"/>
      <c r="E5" s="3"/>
      <c r="F5" s="42"/>
      <c r="G5" s="37"/>
      <c r="H5" s="37"/>
      <c r="I5" s="37"/>
      <c r="J5" s="3"/>
      <c r="K5" s="3"/>
      <c r="L5" s="3"/>
    </row>
    <row r="6" spans="1:13" ht="14.4" customHeight="1">
      <c r="A6" s="25" t="s">
        <v>365</v>
      </c>
      <c r="B6" s="60" t="s">
        <v>78</v>
      </c>
      <c r="C6" s="61"/>
      <c r="D6" s="61"/>
      <c r="E6" s="61"/>
      <c r="F6" s="61"/>
      <c r="G6" s="61"/>
      <c r="H6" s="61"/>
      <c r="I6" s="61"/>
      <c r="J6" s="62"/>
      <c r="K6" s="36"/>
      <c r="L6" s="36"/>
      <c r="M6" s="26">
        <f>M8+M23</f>
        <v>155204.13520412002</v>
      </c>
    </row>
    <row r="7" spans="1:13" ht="33.6" customHeight="1">
      <c r="A7" s="32" t="s">
        <v>369</v>
      </c>
      <c r="B7" s="32" t="s">
        <v>370</v>
      </c>
      <c r="C7" s="46" t="s">
        <v>371</v>
      </c>
      <c r="D7" s="32" t="s">
        <v>372</v>
      </c>
      <c r="E7" s="32" t="s">
        <v>98</v>
      </c>
      <c r="F7" s="43" t="s">
        <v>373</v>
      </c>
      <c r="G7" s="38" t="s">
        <v>374</v>
      </c>
      <c r="H7" s="38" t="s">
        <v>380</v>
      </c>
      <c r="I7" s="38" t="s">
        <v>379</v>
      </c>
      <c r="J7" s="32" t="s">
        <v>375</v>
      </c>
      <c r="K7" s="38" t="s">
        <v>381</v>
      </c>
      <c r="L7" s="38" t="s">
        <v>382</v>
      </c>
      <c r="M7" s="33" t="s">
        <v>42</v>
      </c>
    </row>
    <row r="8" spans="1:13" ht="21.6">
      <c r="A8" s="10" t="s">
        <v>0</v>
      </c>
      <c r="B8" s="10" t="s">
        <v>1</v>
      </c>
      <c r="C8" s="13"/>
      <c r="D8" s="11" t="s">
        <v>78</v>
      </c>
      <c r="E8" s="49" t="s">
        <v>67</v>
      </c>
      <c r="F8" s="49">
        <v>0</v>
      </c>
      <c r="G8" s="49"/>
      <c r="H8" s="49"/>
      <c r="I8" s="49"/>
      <c r="J8" s="49">
        <v>0</v>
      </c>
      <c r="K8" s="34"/>
      <c r="L8" s="34"/>
      <c r="M8" s="12">
        <f>M9+M13+M18+M21</f>
        <v>66976.584988350005</v>
      </c>
    </row>
    <row r="9" spans="1:13">
      <c r="A9" s="22" t="s">
        <v>2</v>
      </c>
      <c r="B9" s="22" t="s">
        <v>1</v>
      </c>
      <c r="C9" s="47"/>
      <c r="D9" s="23" t="s">
        <v>29</v>
      </c>
      <c r="E9" s="59" t="s">
        <v>67</v>
      </c>
      <c r="F9" s="59">
        <v>0</v>
      </c>
      <c r="G9" s="59"/>
      <c r="H9" s="59"/>
      <c r="I9" s="59"/>
      <c r="J9" s="59">
        <v>0</v>
      </c>
      <c r="K9" s="35"/>
      <c r="L9" s="35"/>
      <c r="M9" s="24">
        <f>SUM(M10:M12)</f>
        <v>7126.3354476000004</v>
      </c>
    </row>
    <row r="10" spans="1:13" ht="21.6">
      <c r="A10" s="10" t="s">
        <v>79</v>
      </c>
      <c r="B10" s="10" t="s">
        <v>1</v>
      </c>
      <c r="C10" s="13" t="s">
        <v>30</v>
      </c>
      <c r="D10" s="11" t="s">
        <v>31</v>
      </c>
      <c r="E10" s="10" t="s">
        <v>32</v>
      </c>
      <c r="F10" s="44">
        <v>16</v>
      </c>
      <c r="G10" s="12">
        <v>120.22</v>
      </c>
      <c r="H10" s="12">
        <v>2.13</v>
      </c>
      <c r="I10" s="12">
        <v>118.09</v>
      </c>
      <c r="J10" s="12">
        <f>G10*$J$2+G10</f>
        <v>145.23778200000001</v>
      </c>
      <c r="K10" s="12">
        <f t="shared" ref="K10:L12" si="0">H10*20.81%+H10</f>
        <v>2.5732529999999998</v>
      </c>
      <c r="L10" s="12">
        <f t="shared" si="0"/>
        <v>142.66452900000002</v>
      </c>
      <c r="M10" s="12">
        <f>J10*F10</f>
        <v>2323.8045120000002</v>
      </c>
    </row>
    <row r="11" spans="1:13" ht="31.8">
      <c r="A11" s="10" t="s">
        <v>80</v>
      </c>
      <c r="B11" s="10" t="s">
        <v>1</v>
      </c>
      <c r="C11" s="13" t="s">
        <v>33</v>
      </c>
      <c r="D11" s="11" t="s">
        <v>34</v>
      </c>
      <c r="E11" s="10" t="s">
        <v>4</v>
      </c>
      <c r="F11" s="44">
        <v>13.2</v>
      </c>
      <c r="G11" s="12">
        <v>55.68</v>
      </c>
      <c r="H11" s="12">
        <v>25.9</v>
      </c>
      <c r="I11" s="12">
        <v>29.78</v>
      </c>
      <c r="J11" s="12">
        <f>G11*$J$2+G11</f>
        <v>67.267008000000004</v>
      </c>
      <c r="K11" s="12">
        <f t="shared" si="0"/>
        <v>31.289789999999996</v>
      </c>
      <c r="L11" s="12">
        <f t="shared" si="0"/>
        <v>35.977218000000001</v>
      </c>
      <c r="M11" s="12">
        <f>J11*F11</f>
        <v>887.92450559999997</v>
      </c>
    </row>
    <row r="12" spans="1:13">
      <c r="A12" s="10" t="s">
        <v>81</v>
      </c>
      <c r="B12" s="10" t="s">
        <v>1</v>
      </c>
      <c r="C12" s="13" t="s">
        <v>61</v>
      </c>
      <c r="D12" s="11" t="s">
        <v>62</v>
      </c>
      <c r="E12" s="10" t="s">
        <v>6</v>
      </c>
      <c r="F12" s="44">
        <v>42</v>
      </c>
      <c r="G12" s="12">
        <v>77.150000000000006</v>
      </c>
      <c r="H12" s="12">
        <v>51.19</v>
      </c>
      <c r="I12" s="12">
        <v>25.96</v>
      </c>
      <c r="J12" s="12">
        <f>G12*$J$2+G12</f>
        <v>93.204915</v>
      </c>
      <c r="K12" s="12">
        <f t="shared" si="0"/>
        <v>61.842638999999998</v>
      </c>
      <c r="L12" s="12">
        <f t="shared" si="0"/>
        <v>31.362276000000001</v>
      </c>
      <c r="M12" s="12">
        <f>J12*F12</f>
        <v>3914.6064299999998</v>
      </c>
    </row>
    <row r="13" spans="1:13">
      <c r="A13" s="22" t="s">
        <v>3</v>
      </c>
      <c r="B13" s="22" t="s">
        <v>1</v>
      </c>
      <c r="C13" s="47"/>
      <c r="D13" s="23" t="s">
        <v>82</v>
      </c>
      <c r="E13" s="59" t="s">
        <v>67</v>
      </c>
      <c r="F13" s="59">
        <v>0</v>
      </c>
      <c r="G13" s="59"/>
      <c r="H13" s="59"/>
      <c r="I13" s="59"/>
      <c r="J13" s="59">
        <v>0</v>
      </c>
      <c r="K13" s="35"/>
      <c r="L13" s="35"/>
      <c r="M13" s="24">
        <f>SUM(M14:M17)</f>
        <v>16861.874534999999</v>
      </c>
    </row>
    <row r="14" spans="1:13" ht="21.6">
      <c r="A14" s="10" t="s">
        <v>83</v>
      </c>
      <c r="B14" s="10" t="s">
        <v>1</v>
      </c>
      <c r="C14" s="13" t="s">
        <v>298</v>
      </c>
      <c r="D14" s="11" t="s">
        <v>84</v>
      </c>
      <c r="E14" s="10" t="s">
        <v>6</v>
      </c>
      <c r="F14" s="44">
        <v>119.85</v>
      </c>
      <c r="G14" s="12">
        <v>23.52</v>
      </c>
      <c r="H14" s="12">
        <v>5.73</v>
      </c>
      <c r="I14" s="12">
        <v>17.79</v>
      </c>
      <c r="J14" s="12">
        <f>G14*$J$2+G14</f>
        <v>28.414511999999998</v>
      </c>
      <c r="K14" s="12">
        <f t="shared" ref="K14:L17" si="1">H14*20.81%+H14</f>
        <v>6.9224130000000006</v>
      </c>
      <c r="L14" s="12">
        <f t="shared" si="1"/>
        <v>21.492099</v>
      </c>
      <c r="M14" s="12">
        <f>J14*F14</f>
        <v>3405.4792631999999</v>
      </c>
    </row>
    <row r="15" spans="1:13" ht="21.6">
      <c r="A15" s="10" t="s">
        <v>85</v>
      </c>
      <c r="B15" s="10" t="s">
        <v>1</v>
      </c>
      <c r="C15" s="13" t="s">
        <v>299</v>
      </c>
      <c r="D15" s="11" t="s">
        <v>86</v>
      </c>
      <c r="E15" s="10" t="s">
        <v>6</v>
      </c>
      <c r="F15" s="44">
        <v>149.85</v>
      </c>
      <c r="G15" s="12">
        <v>22.39</v>
      </c>
      <c r="H15" s="12">
        <v>20.85</v>
      </c>
      <c r="I15" s="12">
        <v>1.54</v>
      </c>
      <c r="J15" s="12">
        <f t="shared" ref="J15:J20" si="2">G15*$J$2+G15</f>
        <v>27.049359000000003</v>
      </c>
      <c r="K15" s="12">
        <f t="shared" si="1"/>
        <v>25.188884999999999</v>
      </c>
      <c r="L15" s="12">
        <f t="shared" si="1"/>
        <v>1.860474</v>
      </c>
      <c r="M15" s="12">
        <f>J15*F15</f>
        <v>4053.3464461500002</v>
      </c>
    </row>
    <row r="16" spans="1:13" ht="31.8">
      <c r="A16" s="10" t="s">
        <v>87</v>
      </c>
      <c r="B16" s="10" t="s">
        <v>1</v>
      </c>
      <c r="C16" s="13" t="s">
        <v>300</v>
      </c>
      <c r="D16" s="11" t="s">
        <v>88</v>
      </c>
      <c r="E16" s="10" t="s">
        <v>6</v>
      </c>
      <c r="F16" s="44">
        <v>149.85</v>
      </c>
      <c r="G16" s="12">
        <v>49.09</v>
      </c>
      <c r="H16" s="12">
        <v>41.58</v>
      </c>
      <c r="I16" s="12">
        <v>7.51</v>
      </c>
      <c r="J16" s="12">
        <f t="shared" si="2"/>
        <v>59.305629000000003</v>
      </c>
      <c r="K16" s="12">
        <f t="shared" si="1"/>
        <v>50.232797999999995</v>
      </c>
      <c r="L16" s="12">
        <f t="shared" si="1"/>
        <v>9.072830999999999</v>
      </c>
      <c r="M16" s="12">
        <f>J16*F16</f>
        <v>8886.9485056499998</v>
      </c>
    </row>
    <row r="17" spans="1:13" ht="21.6">
      <c r="A17" s="10" t="s">
        <v>89</v>
      </c>
      <c r="B17" s="10" t="s">
        <v>1</v>
      </c>
      <c r="C17" s="13" t="s">
        <v>301</v>
      </c>
      <c r="D17" s="11" t="s">
        <v>90</v>
      </c>
      <c r="E17" s="10" t="s">
        <v>4</v>
      </c>
      <c r="F17" s="44">
        <v>60</v>
      </c>
      <c r="G17" s="12">
        <v>7.12</v>
      </c>
      <c r="H17" s="12">
        <v>5.12</v>
      </c>
      <c r="I17" s="12">
        <v>2</v>
      </c>
      <c r="J17" s="12">
        <f t="shared" si="2"/>
        <v>8.6016720000000007</v>
      </c>
      <c r="K17" s="12">
        <f t="shared" si="1"/>
        <v>6.1854719999999999</v>
      </c>
      <c r="L17" s="12">
        <f t="shared" si="1"/>
        <v>2.4161999999999999</v>
      </c>
      <c r="M17" s="12">
        <f>J17*F17</f>
        <v>516.10032000000001</v>
      </c>
    </row>
    <row r="18" spans="1:13" ht="21.6">
      <c r="A18" s="22" t="s">
        <v>5</v>
      </c>
      <c r="B18" s="22" t="s">
        <v>1</v>
      </c>
      <c r="C18" s="47"/>
      <c r="D18" s="23" t="s">
        <v>91</v>
      </c>
      <c r="E18" s="59" t="s">
        <v>67</v>
      </c>
      <c r="F18" s="59">
        <v>0</v>
      </c>
      <c r="G18" s="59"/>
      <c r="H18" s="59"/>
      <c r="I18" s="59"/>
      <c r="J18" s="59">
        <v>0</v>
      </c>
      <c r="K18" s="35"/>
      <c r="L18" s="35"/>
      <c r="M18" s="24">
        <f>SUM(M19:M20)</f>
        <v>825.68500574999985</v>
      </c>
    </row>
    <row r="19" spans="1:13" ht="21.6">
      <c r="A19" s="10" t="s">
        <v>92</v>
      </c>
      <c r="B19" s="10" t="s">
        <v>1</v>
      </c>
      <c r="C19" s="13" t="s">
        <v>302</v>
      </c>
      <c r="D19" s="11" t="s">
        <v>93</v>
      </c>
      <c r="E19" s="10" t="s">
        <v>6</v>
      </c>
      <c r="F19" s="44">
        <v>19.41</v>
      </c>
      <c r="G19" s="12">
        <v>9.73</v>
      </c>
      <c r="H19" s="12">
        <v>3.43</v>
      </c>
      <c r="I19" s="12">
        <v>6.3</v>
      </c>
      <c r="J19" s="12">
        <f t="shared" si="2"/>
        <v>11.754813</v>
      </c>
      <c r="K19" s="12">
        <f>H19*20.81%+H19</f>
        <v>4.143783</v>
      </c>
      <c r="L19" s="12">
        <f>I19*20.81%+I19</f>
        <v>7.6110299999999995</v>
      </c>
      <c r="M19" s="12">
        <f>J19*F19</f>
        <v>228.16092033000001</v>
      </c>
    </row>
    <row r="20" spans="1:13" ht="42">
      <c r="A20" s="10" t="s">
        <v>94</v>
      </c>
      <c r="B20" s="10" t="s">
        <v>1</v>
      </c>
      <c r="C20" s="13" t="s">
        <v>75</v>
      </c>
      <c r="D20" s="11" t="s">
        <v>76</v>
      </c>
      <c r="E20" s="10" t="s">
        <v>6</v>
      </c>
      <c r="F20" s="44">
        <v>34.659999999999997</v>
      </c>
      <c r="G20" s="12">
        <v>14.27</v>
      </c>
      <c r="H20" s="12">
        <v>9.75</v>
      </c>
      <c r="I20" s="12">
        <v>4.5199999999999996</v>
      </c>
      <c r="J20" s="12">
        <f t="shared" si="2"/>
        <v>17.239587</v>
      </c>
      <c r="K20" s="12">
        <f>H20*20.81%+H20</f>
        <v>11.778974999999999</v>
      </c>
      <c r="L20" s="12">
        <f>I20*20.81%+I20</f>
        <v>5.4606119999999994</v>
      </c>
      <c r="M20" s="12">
        <f>J20*F20</f>
        <v>597.52408541999989</v>
      </c>
    </row>
    <row r="21" spans="1:13">
      <c r="A21" s="22" t="s">
        <v>37</v>
      </c>
      <c r="B21" s="22" t="s">
        <v>1</v>
      </c>
      <c r="C21" s="47"/>
      <c r="D21" s="23" t="s">
        <v>95</v>
      </c>
      <c r="E21" s="59" t="s">
        <v>67</v>
      </c>
      <c r="F21" s="59">
        <v>0</v>
      </c>
      <c r="G21" s="59"/>
      <c r="H21" s="59"/>
      <c r="I21" s="59"/>
      <c r="J21" s="59">
        <v>0</v>
      </c>
      <c r="K21" s="35"/>
      <c r="L21" s="35"/>
      <c r="M21" s="24">
        <v>42162.69</v>
      </c>
    </row>
    <row r="22" spans="1:13" ht="31.8">
      <c r="A22" s="10" t="s">
        <v>96</v>
      </c>
      <c r="B22" s="10" t="s">
        <v>303</v>
      </c>
      <c r="C22" s="13" t="s">
        <v>304</v>
      </c>
      <c r="D22" s="11" t="s">
        <v>97</v>
      </c>
      <c r="E22" s="10" t="s">
        <v>98</v>
      </c>
      <c r="F22" s="44">
        <v>1</v>
      </c>
      <c r="G22" s="12">
        <v>34900</v>
      </c>
      <c r="H22" s="12">
        <f>G22*70%</f>
        <v>24430</v>
      </c>
      <c r="I22" s="12">
        <f>G22*30%</f>
        <v>10470</v>
      </c>
      <c r="J22" s="12">
        <v>42162.69</v>
      </c>
      <c r="K22" s="12">
        <f>H22*20.81%+H22</f>
        <v>29513.883000000002</v>
      </c>
      <c r="L22" s="12">
        <f>I22*20.81%+I22</f>
        <v>12648.807000000001</v>
      </c>
      <c r="M22" s="12">
        <v>42162.69</v>
      </c>
    </row>
    <row r="23" spans="1:13">
      <c r="A23" s="22" t="s">
        <v>99</v>
      </c>
      <c r="B23" s="22" t="s">
        <v>1</v>
      </c>
      <c r="C23" s="47"/>
      <c r="D23" s="23" t="s">
        <v>100</v>
      </c>
      <c r="E23" s="59" t="s">
        <v>67</v>
      </c>
      <c r="F23" s="59">
        <v>0</v>
      </c>
      <c r="G23" s="59"/>
      <c r="H23" s="59"/>
      <c r="I23" s="59"/>
      <c r="J23" s="59">
        <v>0</v>
      </c>
      <c r="K23" s="35"/>
      <c r="L23" s="35"/>
      <c r="M23" s="24">
        <f>M24+M41+M85+M92+M95+M99+M101+M114+M129+M131</f>
        <v>88227.550215769996</v>
      </c>
    </row>
    <row r="24" spans="1:13">
      <c r="A24" s="22" t="s">
        <v>101</v>
      </c>
      <c r="B24" s="22" t="s">
        <v>1</v>
      </c>
      <c r="C24" s="47"/>
      <c r="D24" s="23" t="s">
        <v>102</v>
      </c>
      <c r="E24" s="59" t="s">
        <v>67</v>
      </c>
      <c r="F24" s="59">
        <v>0</v>
      </c>
      <c r="G24" s="59"/>
      <c r="H24" s="59"/>
      <c r="I24" s="59"/>
      <c r="J24" s="59">
        <v>0</v>
      </c>
      <c r="K24" s="35"/>
      <c r="L24" s="35"/>
      <c r="M24" s="24">
        <f>M25+M33</f>
        <v>11383.59818004</v>
      </c>
    </row>
    <row r="25" spans="1:13">
      <c r="A25" s="22" t="s">
        <v>103</v>
      </c>
      <c r="B25" s="22" t="s">
        <v>1</v>
      </c>
      <c r="C25" s="47"/>
      <c r="D25" s="23" t="s">
        <v>104</v>
      </c>
      <c r="E25" s="59" t="s">
        <v>67</v>
      </c>
      <c r="F25" s="59">
        <v>0</v>
      </c>
      <c r="G25" s="59"/>
      <c r="H25" s="59"/>
      <c r="I25" s="59"/>
      <c r="J25" s="59">
        <v>0</v>
      </c>
      <c r="K25" s="35"/>
      <c r="L25" s="35"/>
      <c r="M25" s="24">
        <f>SUM(M26:M32)</f>
        <v>8142.7139643299997</v>
      </c>
    </row>
    <row r="26" spans="1:13" ht="31.8">
      <c r="A26" s="10" t="s">
        <v>105</v>
      </c>
      <c r="B26" s="10" t="s">
        <v>1</v>
      </c>
      <c r="C26" s="13" t="s">
        <v>305</v>
      </c>
      <c r="D26" s="11" t="s">
        <v>106</v>
      </c>
      <c r="E26" s="10" t="s">
        <v>35</v>
      </c>
      <c r="F26" s="44">
        <v>8.1</v>
      </c>
      <c r="G26" s="12">
        <v>96.15</v>
      </c>
      <c r="H26" s="12">
        <v>23.5</v>
      </c>
      <c r="I26" s="12">
        <v>72.650000000000006</v>
      </c>
      <c r="J26" s="12">
        <f t="shared" ref="J26:J40" si="3">G26*$J$2+G26</f>
        <v>116.158815</v>
      </c>
      <c r="K26" s="12">
        <f>H26*20.81%+H26</f>
        <v>28.390349999999998</v>
      </c>
      <c r="L26" s="12">
        <f>I26*20.81%+I26</f>
        <v>87.768465000000006</v>
      </c>
      <c r="M26" s="12">
        <f t="shared" ref="M26:M32" si="4">J26*F26</f>
        <v>940.88640150000003</v>
      </c>
    </row>
    <row r="27" spans="1:13" ht="21.6">
      <c r="A27" s="10" t="s">
        <v>107</v>
      </c>
      <c r="B27" s="10" t="s">
        <v>1</v>
      </c>
      <c r="C27" s="13" t="s">
        <v>306</v>
      </c>
      <c r="D27" s="11" t="s">
        <v>108</v>
      </c>
      <c r="E27" s="10" t="s">
        <v>35</v>
      </c>
      <c r="F27" s="44">
        <v>0.41</v>
      </c>
      <c r="G27" s="12">
        <v>186.63</v>
      </c>
      <c r="H27" s="12">
        <v>121.75</v>
      </c>
      <c r="I27" s="12">
        <f>G27-H27</f>
        <v>64.88</v>
      </c>
      <c r="J27" s="12">
        <f t="shared" si="3"/>
        <v>225.467703</v>
      </c>
      <c r="K27" s="12">
        <f>H27*20.81%+H27</f>
        <v>147.086175</v>
      </c>
      <c r="L27" s="12">
        <f>I27*20.81%+I27</f>
        <v>78.381527999999989</v>
      </c>
      <c r="M27" s="12">
        <f t="shared" si="4"/>
        <v>92.441758229999991</v>
      </c>
    </row>
    <row r="28" spans="1:13" ht="31.8">
      <c r="A28" s="10" t="s">
        <v>109</v>
      </c>
      <c r="B28" s="10" t="s">
        <v>1</v>
      </c>
      <c r="C28" s="13" t="s">
        <v>307</v>
      </c>
      <c r="D28" s="11" t="s">
        <v>110</v>
      </c>
      <c r="E28" s="10" t="s">
        <v>6</v>
      </c>
      <c r="F28" s="44">
        <v>6.71</v>
      </c>
      <c r="G28" s="12">
        <v>168.2</v>
      </c>
      <c r="H28" s="12">
        <v>69.55</v>
      </c>
      <c r="I28" s="12">
        <f>G28-H28</f>
        <v>98.649999999999991</v>
      </c>
      <c r="J28" s="12">
        <f t="shared" si="3"/>
        <v>203.20241999999999</v>
      </c>
      <c r="K28" s="12">
        <f>H28*20.81%+H28</f>
        <v>84.023354999999995</v>
      </c>
      <c r="L28" s="12">
        <f>I28*20.81%+I28</f>
        <v>119.17906499999998</v>
      </c>
      <c r="M28" s="12">
        <f t="shared" si="4"/>
        <v>1363.4882381999998</v>
      </c>
    </row>
    <row r="29" spans="1:13" ht="21.6">
      <c r="A29" s="10" t="s">
        <v>111</v>
      </c>
      <c r="B29" s="10" t="s">
        <v>1</v>
      </c>
      <c r="C29" s="13" t="s">
        <v>308</v>
      </c>
      <c r="D29" s="11" t="s">
        <v>112</v>
      </c>
      <c r="E29" s="10" t="s">
        <v>36</v>
      </c>
      <c r="F29" s="44">
        <v>4.3</v>
      </c>
      <c r="G29" s="12">
        <v>19.64</v>
      </c>
      <c r="H29" s="12">
        <v>11.24</v>
      </c>
      <c r="I29" s="12">
        <f>G29-H29</f>
        <v>8.4</v>
      </c>
      <c r="J29" s="12">
        <f t="shared" si="3"/>
        <v>23.727084000000001</v>
      </c>
      <c r="K29" s="12">
        <f>H29*20.81%+H29</f>
        <v>13.579044</v>
      </c>
      <c r="L29" s="12">
        <f>I29*20.81%+I29</f>
        <v>10.14804</v>
      </c>
      <c r="M29" s="12">
        <f t="shared" si="4"/>
        <v>102.0264612</v>
      </c>
    </row>
    <row r="30" spans="1:13" ht="21.6">
      <c r="A30" s="10" t="s">
        <v>113</v>
      </c>
      <c r="B30" s="10" t="s">
        <v>1</v>
      </c>
      <c r="C30" s="13" t="s">
        <v>309</v>
      </c>
      <c r="D30" s="11" t="s">
        <v>114</v>
      </c>
      <c r="E30" s="10" t="s">
        <v>36</v>
      </c>
      <c r="F30" s="44">
        <v>80.5</v>
      </c>
      <c r="G30" s="12">
        <v>15.94</v>
      </c>
      <c r="H30" s="12">
        <v>11.41</v>
      </c>
      <c r="I30" s="12">
        <f>G30-H30</f>
        <v>4.5299999999999994</v>
      </c>
      <c r="J30" s="12">
        <f t="shared" si="3"/>
        <v>19.257114000000001</v>
      </c>
      <c r="K30" s="12">
        <f>H30*20.81%+H30</f>
        <v>13.784421</v>
      </c>
      <c r="L30" s="12">
        <f>I30*20.81%+I30</f>
        <v>5.4726929999999996</v>
      </c>
      <c r="M30" s="12">
        <f t="shared" si="4"/>
        <v>1550.1976770000001</v>
      </c>
    </row>
    <row r="31" spans="1:13" ht="21.6">
      <c r="A31" s="10" t="s">
        <v>115</v>
      </c>
      <c r="B31" s="10" t="s">
        <v>1</v>
      </c>
      <c r="C31" s="13">
        <v>104921</v>
      </c>
      <c r="D31" s="11" t="s">
        <v>116</v>
      </c>
      <c r="E31" s="10" t="s">
        <v>36</v>
      </c>
      <c r="F31" s="44">
        <v>106.7</v>
      </c>
      <c r="G31" s="12">
        <v>10.08</v>
      </c>
      <c r="H31" s="12">
        <v>8.68</v>
      </c>
      <c r="I31" s="12">
        <f>G31-H31</f>
        <v>1.4000000000000004</v>
      </c>
      <c r="J31" s="12">
        <f t="shared" si="3"/>
        <v>12.177648</v>
      </c>
      <c r="K31" s="12">
        <f t="shared" ref="K31:K32" si="5">H31*20.81%+H31</f>
        <v>10.486307999999999</v>
      </c>
      <c r="L31" s="12">
        <f t="shared" ref="L31:L32" si="6">I31*20.81%+I31</f>
        <v>1.6913400000000003</v>
      </c>
      <c r="M31" s="12">
        <f t="shared" si="4"/>
        <v>1299.3550416</v>
      </c>
    </row>
    <row r="32" spans="1:13" ht="31.8">
      <c r="A32" s="10" t="s">
        <v>117</v>
      </c>
      <c r="B32" s="10" t="s">
        <v>1</v>
      </c>
      <c r="C32" s="13" t="s">
        <v>310</v>
      </c>
      <c r="D32" s="11" t="s">
        <v>118</v>
      </c>
      <c r="E32" s="10" t="s">
        <v>35</v>
      </c>
      <c r="F32" s="44">
        <v>2.6</v>
      </c>
      <c r="G32" s="12">
        <v>889.61</v>
      </c>
      <c r="H32" s="12">
        <v>598.75</v>
      </c>
      <c r="I32" s="12">
        <f>G32-H32</f>
        <v>290.86</v>
      </c>
      <c r="J32" s="12">
        <f t="shared" si="3"/>
        <v>1074.7378410000001</v>
      </c>
      <c r="K32" s="12">
        <f t="shared" si="5"/>
        <v>723.349875</v>
      </c>
      <c r="L32" s="12">
        <f t="shared" si="6"/>
        <v>351.38796600000001</v>
      </c>
      <c r="M32" s="12">
        <f t="shared" si="4"/>
        <v>2794.3183866000004</v>
      </c>
    </row>
    <row r="33" spans="1:13">
      <c r="A33" s="22" t="s">
        <v>119</v>
      </c>
      <c r="B33" s="22" t="s">
        <v>1</v>
      </c>
      <c r="C33" s="47"/>
      <c r="D33" s="23" t="s">
        <v>120</v>
      </c>
      <c r="E33" s="59" t="s">
        <v>67</v>
      </c>
      <c r="F33" s="59">
        <v>0</v>
      </c>
      <c r="G33" s="59"/>
      <c r="H33" s="59"/>
      <c r="I33" s="59"/>
      <c r="J33" s="59">
        <v>0</v>
      </c>
      <c r="K33" s="35"/>
      <c r="L33" s="35"/>
      <c r="M33" s="24">
        <f>SUM(M34:M40)</f>
        <v>3240.8842157099998</v>
      </c>
    </row>
    <row r="34" spans="1:13" ht="21.6">
      <c r="A34" s="10" t="s">
        <v>121</v>
      </c>
      <c r="B34" s="10" t="s">
        <v>1</v>
      </c>
      <c r="C34" s="13" t="s">
        <v>306</v>
      </c>
      <c r="D34" s="11" t="s">
        <v>108</v>
      </c>
      <c r="E34" s="10" t="s">
        <v>35</v>
      </c>
      <c r="F34" s="44">
        <v>0.1</v>
      </c>
      <c r="G34" s="12">
        <v>186.63</v>
      </c>
      <c r="H34" s="12">
        <v>121.75</v>
      </c>
      <c r="I34" s="12">
        <f>G34-H34</f>
        <v>64.88</v>
      </c>
      <c r="J34" s="12">
        <f t="shared" si="3"/>
        <v>225.467703</v>
      </c>
      <c r="K34" s="12">
        <f t="shared" ref="K34:K40" si="7">H34*20.81%+H34</f>
        <v>147.086175</v>
      </c>
      <c r="L34" s="12">
        <f t="shared" ref="L34:L40" si="8">I34*20.81%+I34</f>
        <v>78.381527999999989</v>
      </c>
      <c r="M34" s="12">
        <f t="shared" ref="M34:M40" si="9">J34*F34</f>
        <v>22.546770300000002</v>
      </c>
    </row>
    <row r="35" spans="1:13" ht="31.8">
      <c r="A35" s="10" t="s">
        <v>122</v>
      </c>
      <c r="B35" s="10" t="s">
        <v>1</v>
      </c>
      <c r="C35" s="13" t="s">
        <v>311</v>
      </c>
      <c r="D35" s="11" t="s">
        <v>123</v>
      </c>
      <c r="E35" s="10" t="s">
        <v>6</v>
      </c>
      <c r="F35" s="44">
        <v>10.56</v>
      </c>
      <c r="G35" s="12">
        <v>84.8</v>
      </c>
      <c r="H35" s="12">
        <v>46.68</v>
      </c>
      <c r="I35" s="12">
        <f t="shared" ref="I35:I39" si="10">G35-H35</f>
        <v>38.119999999999997</v>
      </c>
      <c r="J35" s="12">
        <f t="shared" si="3"/>
        <v>102.44687999999999</v>
      </c>
      <c r="K35" s="12">
        <f t="shared" si="7"/>
        <v>56.394108000000003</v>
      </c>
      <c r="L35" s="12">
        <f t="shared" si="8"/>
        <v>46.052771999999997</v>
      </c>
      <c r="M35" s="12">
        <f t="shared" si="9"/>
        <v>1081.8390528</v>
      </c>
    </row>
    <row r="36" spans="1:13" ht="21.6">
      <c r="A36" s="10" t="s">
        <v>124</v>
      </c>
      <c r="B36" s="10" t="s">
        <v>1</v>
      </c>
      <c r="C36" s="13" t="s">
        <v>308</v>
      </c>
      <c r="D36" s="11" t="s">
        <v>112</v>
      </c>
      <c r="E36" s="10" t="s">
        <v>36</v>
      </c>
      <c r="F36" s="44">
        <v>9.1999999999999993</v>
      </c>
      <c r="G36" s="12">
        <v>19.64</v>
      </c>
      <c r="H36" s="12">
        <v>11.24</v>
      </c>
      <c r="I36" s="12">
        <f t="shared" si="10"/>
        <v>8.4</v>
      </c>
      <c r="J36" s="12">
        <f t="shared" si="3"/>
        <v>23.727084000000001</v>
      </c>
      <c r="K36" s="12">
        <f t="shared" si="7"/>
        <v>13.579044</v>
      </c>
      <c r="L36" s="12">
        <f t="shared" si="8"/>
        <v>10.14804</v>
      </c>
      <c r="M36" s="12">
        <f t="shared" si="9"/>
        <v>218.28917279999999</v>
      </c>
    </row>
    <row r="37" spans="1:13" ht="21.6">
      <c r="A37" s="10" t="s">
        <v>125</v>
      </c>
      <c r="B37" s="10" t="s">
        <v>1</v>
      </c>
      <c r="C37" s="13" t="s">
        <v>312</v>
      </c>
      <c r="D37" s="11" t="s">
        <v>126</v>
      </c>
      <c r="E37" s="10" t="s">
        <v>36</v>
      </c>
      <c r="F37" s="44">
        <v>2.2000000000000002</v>
      </c>
      <c r="G37" s="12">
        <v>17.690000000000001</v>
      </c>
      <c r="H37" s="12">
        <v>11.51</v>
      </c>
      <c r="I37" s="12">
        <f t="shared" si="10"/>
        <v>6.1800000000000015</v>
      </c>
      <c r="J37" s="12">
        <f t="shared" si="3"/>
        <v>21.371289000000001</v>
      </c>
      <c r="K37" s="12">
        <f t="shared" si="7"/>
        <v>13.905231000000001</v>
      </c>
      <c r="L37" s="12">
        <f t="shared" si="8"/>
        <v>7.4660580000000021</v>
      </c>
      <c r="M37" s="12">
        <f t="shared" si="9"/>
        <v>47.016835800000003</v>
      </c>
    </row>
    <row r="38" spans="1:13" ht="21.6">
      <c r="A38" s="10" t="s">
        <v>127</v>
      </c>
      <c r="B38" s="10" t="s">
        <v>1</v>
      </c>
      <c r="C38" s="13" t="s">
        <v>309</v>
      </c>
      <c r="D38" s="11" t="s">
        <v>114</v>
      </c>
      <c r="E38" s="10" t="s">
        <v>36</v>
      </c>
      <c r="F38" s="44">
        <v>39.9</v>
      </c>
      <c r="G38" s="12">
        <v>15.94</v>
      </c>
      <c r="H38" s="12">
        <v>11.41</v>
      </c>
      <c r="I38" s="12">
        <f t="shared" si="10"/>
        <v>4.5299999999999994</v>
      </c>
      <c r="J38" s="12">
        <f t="shared" si="3"/>
        <v>19.257114000000001</v>
      </c>
      <c r="K38" s="12">
        <f t="shared" si="7"/>
        <v>13.784421</v>
      </c>
      <c r="L38" s="12">
        <f t="shared" si="8"/>
        <v>5.4726929999999996</v>
      </c>
      <c r="M38" s="12">
        <f t="shared" si="9"/>
        <v>768.35884859999999</v>
      </c>
    </row>
    <row r="39" spans="1:13" ht="31.8">
      <c r="A39" s="10" t="s">
        <v>128</v>
      </c>
      <c r="B39" s="10" t="s">
        <v>1</v>
      </c>
      <c r="C39" s="13" t="s">
        <v>313</v>
      </c>
      <c r="D39" s="11" t="s">
        <v>129</v>
      </c>
      <c r="E39" s="10" t="s">
        <v>35</v>
      </c>
      <c r="F39" s="44">
        <v>0.79</v>
      </c>
      <c r="G39" s="12">
        <v>701.07</v>
      </c>
      <c r="H39" s="12">
        <v>685.54</v>
      </c>
      <c r="I39" s="12">
        <f t="shared" si="10"/>
        <v>15.530000000000086</v>
      </c>
      <c r="J39" s="12">
        <f t="shared" si="3"/>
        <v>846.96266700000001</v>
      </c>
      <c r="K39" s="12">
        <f t="shared" si="7"/>
        <v>828.20087399999989</v>
      </c>
      <c r="L39" s="12">
        <f t="shared" si="8"/>
        <v>18.761793000000104</v>
      </c>
      <c r="M39" s="12">
        <f t="shared" si="9"/>
        <v>669.10050693000005</v>
      </c>
    </row>
    <row r="40" spans="1:13" ht="21.6">
      <c r="A40" s="10" t="s">
        <v>130</v>
      </c>
      <c r="B40" s="10" t="s">
        <v>1</v>
      </c>
      <c r="C40" s="13" t="s">
        <v>38</v>
      </c>
      <c r="D40" s="11" t="s">
        <v>39</v>
      </c>
      <c r="E40" s="10" t="s">
        <v>6</v>
      </c>
      <c r="F40" s="44">
        <v>11.04</v>
      </c>
      <c r="G40" s="12">
        <v>32.520000000000003</v>
      </c>
      <c r="H40" s="12">
        <v>16.43</v>
      </c>
      <c r="I40" s="12">
        <f>G40-H40</f>
        <v>16.090000000000003</v>
      </c>
      <c r="J40" s="12">
        <f t="shared" si="3"/>
        <v>39.287412000000003</v>
      </c>
      <c r="K40" s="12">
        <f t="shared" si="7"/>
        <v>19.849083</v>
      </c>
      <c r="L40" s="12">
        <f t="shared" si="8"/>
        <v>19.438329000000003</v>
      </c>
      <c r="M40" s="12">
        <f t="shared" si="9"/>
        <v>433.73302848000003</v>
      </c>
    </row>
    <row r="41" spans="1:13">
      <c r="A41" s="22" t="s">
        <v>131</v>
      </c>
      <c r="B41" s="22" t="s">
        <v>1</v>
      </c>
      <c r="C41" s="47"/>
      <c r="D41" s="23" t="s">
        <v>132</v>
      </c>
      <c r="E41" s="59" t="s">
        <v>67</v>
      </c>
      <c r="F41" s="59">
        <v>0</v>
      </c>
      <c r="G41" s="59"/>
      <c r="H41" s="59"/>
      <c r="I41" s="59"/>
      <c r="J41" s="59">
        <v>0</v>
      </c>
      <c r="K41" s="35"/>
      <c r="L41" s="35"/>
      <c r="M41" s="24">
        <f>M42+M47+M55+M61+M73+M75+M78</f>
        <v>34581.340842419995</v>
      </c>
    </row>
    <row r="42" spans="1:13">
      <c r="A42" s="22" t="s">
        <v>133</v>
      </c>
      <c r="B42" s="22" t="s">
        <v>1</v>
      </c>
      <c r="C42" s="47"/>
      <c r="D42" s="23" t="s">
        <v>134</v>
      </c>
      <c r="E42" s="59" t="s">
        <v>67</v>
      </c>
      <c r="F42" s="59">
        <v>0</v>
      </c>
      <c r="G42" s="59"/>
      <c r="H42" s="59"/>
      <c r="I42" s="59"/>
      <c r="J42" s="59">
        <v>0</v>
      </c>
      <c r="K42" s="35"/>
      <c r="L42" s="35"/>
      <c r="M42" s="24">
        <f>SUM(M43:M46)</f>
        <v>9646.2546985199988</v>
      </c>
    </row>
    <row r="43" spans="1:13" ht="42">
      <c r="A43" s="10" t="s">
        <v>135</v>
      </c>
      <c r="B43" s="10" t="s">
        <v>1</v>
      </c>
      <c r="C43" s="13" t="s">
        <v>314</v>
      </c>
      <c r="D43" s="11" t="s">
        <v>136</v>
      </c>
      <c r="E43" s="10" t="s">
        <v>6</v>
      </c>
      <c r="F43" s="44">
        <v>24.48</v>
      </c>
      <c r="G43" s="12">
        <v>95.53</v>
      </c>
      <c r="H43" s="12">
        <v>39.14</v>
      </c>
      <c r="I43" s="12">
        <f t="shared" ref="I43:I72" si="11">G43-H43</f>
        <v>56.39</v>
      </c>
      <c r="J43" s="12">
        <f t="shared" ref="J43:J94" si="12">G43*$J$2+G43</f>
        <v>115.40979300000001</v>
      </c>
      <c r="K43" s="12">
        <f t="shared" ref="K43" si="13">H43*20.81%+H43</f>
        <v>47.285033999999996</v>
      </c>
      <c r="L43" s="12">
        <f t="shared" ref="L43" si="14">I43*20.81%+I43</f>
        <v>68.124758999999997</v>
      </c>
      <c r="M43" s="12">
        <f t="shared" ref="M43:M46" si="15">J43*F43</f>
        <v>2825.2317326400002</v>
      </c>
    </row>
    <row r="44" spans="1:13" ht="31.8">
      <c r="A44" s="10" t="s">
        <v>137</v>
      </c>
      <c r="B44" s="10" t="s">
        <v>1</v>
      </c>
      <c r="C44" s="13" t="s">
        <v>315</v>
      </c>
      <c r="D44" s="11" t="s">
        <v>138</v>
      </c>
      <c r="E44" s="10" t="s">
        <v>36</v>
      </c>
      <c r="F44" s="44">
        <v>26.4</v>
      </c>
      <c r="G44" s="12">
        <v>13.88</v>
      </c>
      <c r="H44" s="12">
        <v>9.9499999999999993</v>
      </c>
      <c r="I44" s="12">
        <f t="shared" si="11"/>
        <v>3.9300000000000015</v>
      </c>
      <c r="J44" s="12">
        <f t="shared" si="12"/>
        <v>16.768428</v>
      </c>
      <c r="K44" s="12">
        <f t="shared" ref="K44:K46" si="16">H44*20.81%+H44</f>
        <v>12.020594999999998</v>
      </c>
      <c r="L44" s="12">
        <f t="shared" ref="L44:L46" si="17">I44*20.81%+I44</f>
        <v>4.7478330000000017</v>
      </c>
      <c r="M44" s="12">
        <f t="shared" si="15"/>
        <v>442.68649919999996</v>
      </c>
    </row>
    <row r="45" spans="1:13" ht="31.8">
      <c r="A45" s="10" t="s">
        <v>139</v>
      </c>
      <c r="B45" s="10" t="s">
        <v>1</v>
      </c>
      <c r="C45" s="13" t="s">
        <v>316</v>
      </c>
      <c r="D45" s="11" t="s">
        <v>140</v>
      </c>
      <c r="E45" s="10" t="s">
        <v>36</v>
      </c>
      <c r="F45" s="44">
        <v>465</v>
      </c>
      <c r="G45" s="12">
        <v>8.92</v>
      </c>
      <c r="H45" s="12">
        <v>8.42</v>
      </c>
      <c r="I45" s="12">
        <f t="shared" si="11"/>
        <v>0.5</v>
      </c>
      <c r="J45" s="12">
        <f t="shared" si="12"/>
        <v>10.776251999999999</v>
      </c>
      <c r="K45" s="12">
        <f t="shared" si="16"/>
        <v>10.172202</v>
      </c>
      <c r="L45" s="12">
        <f t="shared" si="17"/>
        <v>0.60404999999999998</v>
      </c>
      <c r="M45" s="12">
        <f t="shared" si="15"/>
        <v>5010.9571799999994</v>
      </c>
    </row>
    <row r="46" spans="1:13" ht="31.8">
      <c r="A46" s="10" t="s">
        <v>141</v>
      </c>
      <c r="B46" s="10" t="s">
        <v>1</v>
      </c>
      <c r="C46" s="13" t="s">
        <v>317</v>
      </c>
      <c r="D46" s="11" t="s">
        <v>142</v>
      </c>
      <c r="E46" s="10" t="s">
        <v>35</v>
      </c>
      <c r="F46" s="44">
        <v>1.22</v>
      </c>
      <c r="G46" s="12">
        <v>927.74</v>
      </c>
      <c r="H46" s="12">
        <v>699.07</v>
      </c>
      <c r="I46" s="12">
        <f t="shared" si="11"/>
        <v>228.66999999999996</v>
      </c>
      <c r="J46" s="12">
        <f t="shared" si="12"/>
        <v>1120.802694</v>
      </c>
      <c r="K46" s="12">
        <f t="shared" si="16"/>
        <v>844.54646700000001</v>
      </c>
      <c r="L46" s="12">
        <f t="shared" si="17"/>
        <v>276.25622699999997</v>
      </c>
      <c r="M46" s="12">
        <f t="shared" si="15"/>
        <v>1367.37928668</v>
      </c>
    </row>
    <row r="47" spans="1:13">
      <c r="A47" s="22" t="s">
        <v>143</v>
      </c>
      <c r="B47" s="22" t="s">
        <v>1</v>
      </c>
      <c r="C47" s="47"/>
      <c r="D47" s="23" t="s">
        <v>144</v>
      </c>
      <c r="E47" s="59" t="s">
        <v>67</v>
      </c>
      <c r="F47" s="59">
        <v>0</v>
      </c>
      <c r="G47" s="59"/>
      <c r="H47" s="59"/>
      <c r="I47" s="59"/>
      <c r="J47" s="59">
        <v>0</v>
      </c>
      <c r="K47" s="35"/>
      <c r="L47" s="35"/>
      <c r="M47" s="24">
        <f>SUM(M48:M54)</f>
        <v>9597.6632251799983</v>
      </c>
    </row>
    <row r="48" spans="1:13" ht="21.6">
      <c r="A48" s="10" t="s">
        <v>145</v>
      </c>
      <c r="B48" s="10" t="s">
        <v>1</v>
      </c>
      <c r="C48" s="13" t="s">
        <v>318</v>
      </c>
      <c r="D48" s="11" t="s">
        <v>146</v>
      </c>
      <c r="E48" s="10" t="s">
        <v>4</v>
      </c>
      <c r="F48" s="44">
        <v>20</v>
      </c>
      <c r="G48" s="12">
        <v>208.32</v>
      </c>
      <c r="H48" s="12">
        <v>50.57</v>
      </c>
      <c r="I48" s="12">
        <f t="shared" si="11"/>
        <v>157.75</v>
      </c>
      <c r="J48" s="12">
        <f t="shared" si="12"/>
        <v>251.671392</v>
      </c>
      <c r="K48" s="12">
        <f t="shared" ref="K48:K52" si="18">H48*20.81%+H48</f>
        <v>61.093617000000002</v>
      </c>
      <c r="L48" s="12">
        <f t="shared" ref="L48:L52" si="19">I48*20.81%+I48</f>
        <v>190.577775</v>
      </c>
      <c r="M48" s="12">
        <f t="shared" ref="M48:M54" si="20">J48*F48</f>
        <v>5033.4278400000003</v>
      </c>
    </row>
    <row r="49" spans="1:13" ht="21.6">
      <c r="A49" s="10" t="s">
        <v>147</v>
      </c>
      <c r="B49" s="10" t="s">
        <v>1</v>
      </c>
      <c r="C49" s="13" t="s">
        <v>319</v>
      </c>
      <c r="D49" s="11" t="s">
        <v>148</v>
      </c>
      <c r="E49" s="10" t="s">
        <v>4</v>
      </c>
      <c r="F49" s="44">
        <v>22.4</v>
      </c>
      <c r="G49" s="12">
        <v>40.700000000000003</v>
      </c>
      <c r="H49" s="12">
        <v>34.67</v>
      </c>
      <c r="I49" s="12">
        <f t="shared" si="11"/>
        <v>6.0300000000000011</v>
      </c>
      <c r="J49" s="12">
        <f t="shared" si="12"/>
        <v>49.169670000000004</v>
      </c>
      <c r="K49" s="12">
        <f t="shared" si="18"/>
        <v>41.884827000000001</v>
      </c>
      <c r="L49" s="12">
        <f t="shared" si="19"/>
        <v>7.2848430000000013</v>
      </c>
      <c r="M49" s="12">
        <f t="shared" si="20"/>
        <v>1101.4006079999999</v>
      </c>
    </row>
    <row r="50" spans="1:13" ht="21.6">
      <c r="A50" s="10" t="s">
        <v>149</v>
      </c>
      <c r="B50" s="10" t="s">
        <v>1</v>
      </c>
      <c r="C50" s="13" t="s">
        <v>320</v>
      </c>
      <c r="D50" s="11" t="s">
        <v>150</v>
      </c>
      <c r="E50" s="10" t="s">
        <v>6</v>
      </c>
      <c r="F50" s="44">
        <v>12.5</v>
      </c>
      <c r="G50" s="12">
        <v>120.83</v>
      </c>
      <c r="H50" s="12">
        <v>138.15</v>
      </c>
      <c r="I50" s="12">
        <f t="shared" si="11"/>
        <v>-17.320000000000007</v>
      </c>
      <c r="J50" s="12">
        <f t="shared" si="12"/>
        <v>145.97472299999998</v>
      </c>
      <c r="K50" s="12">
        <f t="shared" si="18"/>
        <v>166.89901500000002</v>
      </c>
      <c r="L50" s="12">
        <f t="shared" si="19"/>
        <v>-20.924292000000008</v>
      </c>
      <c r="M50" s="12">
        <f t="shared" si="20"/>
        <v>1824.6840374999997</v>
      </c>
    </row>
    <row r="51" spans="1:13" ht="31.8">
      <c r="A51" s="10" t="s">
        <v>151</v>
      </c>
      <c r="B51" s="10" t="s">
        <v>1</v>
      </c>
      <c r="C51" s="13" t="s">
        <v>315</v>
      </c>
      <c r="D51" s="11" t="s">
        <v>138</v>
      </c>
      <c r="E51" s="10" t="s">
        <v>36</v>
      </c>
      <c r="F51" s="44">
        <v>13.4</v>
      </c>
      <c r="G51" s="12">
        <v>13.88</v>
      </c>
      <c r="H51" s="12">
        <v>9.9499999999999993</v>
      </c>
      <c r="I51" s="12">
        <f t="shared" si="11"/>
        <v>3.9300000000000015</v>
      </c>
      <c r="J51" s="12">
        <f t="shared" si="12"/>
        <v>16.768428</v>
      </c>
      <c r="K51" s="12">
        <f t="shared" si="18"/>
        <v>12.020594999999998</v>
      </c>
      <c r="L51" s="12">
        <f t="shared" si="19"/>
        <v>4.7478330000000017</v>
      </c>
      <c r="M51" s="12">
        <f t="shared" si="20"/>
        <v>224.69693520000001</v>
      </c>
    </row>
    <row r="52" spans="1:13" ht="31.8">
      <c r="A52" s="10" t="s">
        <v>152</v>
      </c>
      <c r="B52" s="10" t="s">
        <v>1</v>
      </c>
      <c r="C52" s="13" t="s">
        <v>321</v>
      </c>
      <c r="D52" s="11" t="s">
        <v>153</v>
      </c>
      <c r="E52" s="10" t="s">
        <v>36</v>
      </c>
      <c r="F52" s="44">
        <v>7.8</v>
      </c>
      <c r="G52" s="12">
        <v>12.3</v>
      </c>
      <c r="H52" s="12">
        <v>10.59</v>
      </c>
      <c r="I52" s="12">
        <f t="shared" si="11"/>
        <v>1.7100000000000009</v>
      </c>
      <c r="J52" s="12">
        <f t="shared" si="12"/>
        <v>14.859630000000001</v>
      </c>
      <c r="K52" s="12">
        <f t="shared" si="18"/>
        <v>12.793779000000001</v>
      </c>
      <c r="L52" s="12">
        <f t="shared" si="19"/>
        <v>2.0658510000000012</v>
      </c>
      <c r="M52" s="12">
        <f t="shared" si="20"/>
        <v>115.90511400000001</v>
      </c>
    </row>
    <row r="53" spans="1:13" ht="31.8">
      <c r="A53" s="10" t="s">
        <v>154</v>
      </c>
      <c r="B53" s="10" t="s">
        <v>1</v>
      </c>
      <c r="C53" s="13" t="s">
        <v>322</v>
      </c>
      <c r="D53" s="11" t="s">
        <v>155</v>
      </c>
      <c r="E53" s="10" t="s">
        <v>36</v>
      </c>
      <c r="F53" s="44">
        <v>40.6</v>
      </c>
      <c r="G53" s="12">
        <v>10.98</v>
      </c>
      <c r="H53" s="12">
        <v>9.84</v>
      </c>
      <c r="I53" s="12">
        <f t="shared" si="11"/>
        <v>1.1400000000000006</v>
      </c>
      <c r="J53" s="12">
        <f t="shared" si="12"/>
        <v>13.264938000000001</v>
      </c>
      <c r="K53" s="12">
        <f t="shared" ref="K53:K54" si="21">H53*20.81%+H53</f>
        <v>11.887703999999999</v>
      </c>
      <c r="L53" s="12">
        <f t="shared" ref="L53:L54" si="22">I53*20.81%+I53</f>
        <v>1.3772340000000007</v>
      </c>
      <c r="M53" s="12">
        <f t="shared" si="20"/>
        <v>538.55648280000003</v>
      </c>
    </row>
    <row r="54" spans="1:13" ht="31.8">
      <c r="A54" s="10" t="s">
        <v>156</v>
      </c>
      <c r="B54" s="10" t="s">
        <v>1</v>
      </c>
      <c r="C54" s="13" t="s">
        <v>323</v>
      </c>
      <c r="D54" s="11" t="s">
        <v>157</v>
      </c>
      <c r="E54" s="10" t="s">
        <v>35</v>
      </c>
      <c r="F54" s="44">
        <v>0.96</v>
      </c>
      <c r="G54" s="12">
        <v>654.42999999999995</v>
      </c>
      <c r="H54" s="12">
        <v>606.64</v>
      </c>
      <c r="I54" s="12">
        <f t="shared" si="11"/>
        <v>47.789999999999964</v>
      </c>
      <c r="J54" s="12">
        <f t="shared" si="12"/>
        <v>790.61688299999992</v>
      </c>
      <c r="K54" s="12">
        <f t="shared" si="21"/>
        <v>732.88178399999993</v>
      </c>
      <c r="L54" s="12">
        <f t="shared" si="22"/>
        <v>57.735098999999956</v>
      </c>
      <c r="M54" s="12">
        <f t="shared" si="20"/>
        <v>758.99220767999986</v>
      </c>
    </row>
    <row r="55" spans="1:13">
      <c r="A55" s="22" t="s">
        <v>158</v>
      </c>
      <c r="B55" s="22" t="s">
        <v>1</v>
      </c>
      <c r="C55" s="47"/>
      <c r="D55" s="23" t="s">
        <v>159</v>
      </c>
      <c r="E55" s="59" t="s">
        <v>67</v>
      </c>
      <c r="F55" s="59">
        <v>0</v>
      </c>
      <c r="G55" s="59"/>
      <c r="H55" s="59"/>
      <c r="I55" s="59"/>
      <c r="J55" s="59">
        <v>0</v>
      </c>
      <c r="K55" s="35"/>
      <c r="L55" s="35"/>
      <c r="M55" s="24">
        <f>SUM(M56:M60)</f>
        <v>2449.6222073099998</v>
      </c>
    </row>
    <row r="56" spans="1:13" ht="21.6">
      <c r="A56" s="10" t="s">
        <v>160</v>
      </c>
      <c r="B56" s="10" t="s">
        <v>1</v>
      </c>
      <c r="C56" s="13" t="s">
        <v>320</v>
      </c>
      <c r="D56" s="11" t="s">
        <v>150</v>
      </c>
      <c r="E56" s="10" t="s">
        <v>6</v>
      </c>
      <c r="F56" s="44">
        <v>8.89</v>
      </c>
      <c r="G56" s="12">
        <v>120.83</v>
      </c>
      <c r="H56" s="12">
        <v>91.46</v>
      </c>
      <c r="I56" s="12">
        <f t="shared" si="11"/>
        <v>29.370000000000005</v>
      </c>
      <c r="J56" s="12">
        <f t="shared" si="12"/>
        <v>145.97472299999998</v>
      </c>
      <c r="K56" s="12">
        <f t="shared" ref="K56:K60" si="23">H56*20.81%+H56</f>
        <v>110.49282599999999</v>
      </c>
      <c r="L56" s="12">
        <f t="shared" ref="L56:L60" si="24">I56*20.81%+I56</f>
        <v>35.481897000000004</v>
      </c>
      <c r="M56" s="12">
        <f t="shared" ref="M56:M59" si="25">J56*F56</f>
        <v>1297.71528747</v>
      </c>
    </row>
    <row r="57" spans="1:13" ht="31.8">
      <c r="A57" s="10" t="s">
        <v>161</v>
      </c>
      <c r="B57" s="10" t="s">
        <v>1</v>
      </c>
      <c r="C57" s="13" t="s">
        <v>315</v>
      </c>
      <c r="D57" s="11" t="s">
        <v>138</v>
      </c>
      <c r="E57" s="10" t="s">
        <v>36</v>
      </c>
      <c r="F57" s="44">
        <v>9.1999999999999993</v>
      </c>
      <c r="G57" s="12">
        <v>13.88</v>
      </c>
      <c r="H57" s="12">
        <v>9.9499999999999993</v>
      </c>
      <c r="I57" s="12">
        <f t="shared" si="11"/>
        <v>3.9300000000000015</v>
      </c>
      <c r="J57" s="12">
        <f t="shared" si="12"/>
        <v>16.768428</v>
      </c>
      <c r="K57" s="12">
        <f t="shared" si="23"/>
        <v>12.020594999999998</v>
      </c>
      <c r="L57" s="12">
        <f t="shared" si="24"/>
        <v>4.7478330000000017</v>
      </c>
      <c r="M57" s="12">
        <f t="shared" si="25"/>
        <v>154.26953759999998</v>
      </c>
    </row>
    <row r="58" spans="1:13" ht="31.8">
      <c r="A58" s="10" t="s">
        <v>162</v>
      </c>
      <c r="B58" s="10" t="s">
        <v>1</v>
      </c>
      <c r="C58" s="13" t="s">
        <v>321</v>
      </c>
      <c r="D58" s="11" t="s">
        <v>153</v>
      </c>
      <c r="E58" s="10" t="s">
        <v>36</v>
      </c>
      <c r="F58" s="44">
        <v>14.8</v>
      </c>
      <c r="G58" s="12">
        <v>12.3</v>
      </c>
      <c r="H58" s="12">
        <v>10.59</v>
      </c>
      <c r="I58" s="12">
        <f t="shared" si="11"/>
        <v>1.7100000000000009</v>
      </c>
      <c r="J58" s="12">
        <f t="shared" si="12"/>
        <v>14.859630000000001</v>
      </c>
      <c r="K58" s="12">
        <f t="shared" si="23"/>
        <v>12.793779000000001</v>
      </c>
      <c r="L58" s="12">
        <f t="shared" si="24"/>
        <v>2.0658510000000012</v>
      </c>
      <c r="M58" s="12">
        <f t="shared" si="25"/>
        <v>219.92252400000004</v>
      </c>
    </row>
    <row r="59" spans="1:13" ht="31.8">
      <c r="A59" s="10" t="s">
        <v>163</v>
      </c>
      <c r="B59" s="10" t="s">
        <v>1</v>
      </c>
      <c r="C59" s="13" t="s">
        <v>322</v>
      </c>
      <c r="D59" s="11" t="s">
        <v>155</v>
      </c>
      <c r="E59" s="10" t="s">
        <v>36</v>
      </c>
      <c r="F59" s="44">
        <v>18.100000000000001</v>
      </c>
      <c r="G59" s="12">
        <v>10.98</v>
      </c>
      <c r="H59" s="12">
        <v>9.84</v>
      </c>
      <c r="I59" s="12">
        <f t="shared" si="11"/>
        <v>1.1400000000000006</v>
      </c>
      <c r="J59" s="12">
        <f t="shared" si="12"/>
        <v>13.264938000000001</v>
      </c>
      <c r="K59" s="12">
        <f t="shared" si="23"/>
        <v>11.887703999999999</v>
      </c>
      <c r="L59" s="12">
        <f t="shared" si="24"/>
        <v>1.3772340000000007</v>
      </c>
      <c r="M59" s="12">
        <f t="shared" si="25"/>
        <v>240.09537780000002</v>
      </c>
    </row>
    <row r="60" spans="1:13" ht="31.8">
      <c r="A60" s="10" t="s">
        <v>164</v>
      </c>
      <c r="B60" s="10" t="s">
        <v>1</v>
      </c>
      <c r="C60" s="13" t="s">
        <v>323</v>
      </c>
      <c r="D60" s="11" t="s">
        <v>157</v>
      </c>
      <c r="E60" s="10" t="s">
        <v>35</v>
      </c>
      <c r="F60" s="44">
        <v>0.68</v>
      </c>
      <c r="G60" s="12">
        <v>654.42999999999995</v>
      </c>
      <c r="H60" s="12">
        <v>606.64</v>
      </c>
      <c r="I60" s="12">
        <f t="shared" si="11"/>
        <v>47.789999999999964</v>
      </c>
      <c r="J60" s="12">
        <f t="shared" si="12"/>
        <v>790.61688299999992</v>
      </c>
      <c r="K60" s="12">
        <f t="shared" si="23"/>
        <v>732.88178399999993</v>
      </c>
      <c r="L60" s="12">
        <f t="shared" si="24"/>
        <v>57.735098999999956</v>
      </c>
      <c r="M60" s="12">
        <f>J60*F60</f>
        <v>537.61948043999996</v>
      </c>
    </row>
    <row r="61" spans="1:13">
      <c r="A61" s="22" t="s">
        <v>165</v>
      </c>
      <c r="B61" s="22" t="s">
        <v>1</v>
      </c>
      <c r="C61" s="47"/>
      <c r="D61" s="23" t="s">
        <v>166</v>
      </c>
      <c r="E61" s="59" t="s">
        <v>67</v>
      </c>
      <c r="F61" s="59">
        <v>0</v>
      </c>
      <c r="G61" s="59"/>
      <c r="H61" s="59"/>
      <c r="I61" s="59"/>
      <c r="J61" s="59">
        <v>0</v>
      </c>
      <c r="K61" s="35"/>
      <c r="L61" s="35"/>
      <c r="M61" s="24">
        <f>SUM(M62:M66)</f>
        <v>3017.1752646900004</v>
      </c>
    </row>
    <row r="62" spans="1:13" ht="21.6">
      <c r="A62" s="10" t="s">
        <v>167</v>
      </c>
      <c r="B62" s="10" t="s">
        <v>1</v>
      </c>
      <c r="C62" s="13" t="s">
        <v>320</v>
      </c>
      <c r="D62" s="11" t="s">
        <v>150</v>
      </c>
      <c r="E62" s="10" t="s">
        <v>6</v>
      </c>
      <c r="F62" s="44">
        <v>8.5500000000000007</v>
      </c>
      <c r="G62" s="12">
        <v>120.83</v>
      </c>
      <c r="H62" s="12">
        <v>91.46</v>
      </c>
      <c r="I62" s="12">
        <f t="shared" si="11"/>
        <v>29.370000000000005</v>
      </c>
      <c r="J62" s="12">
        <f t="shared" si="12"/>
        <v>145.97472299999998</v>
      </c>
      <c r="K62" s="12">
        <f t="shared" ref="K62:K66" si="26">H62*20.81%+H62</f>
        <v>110.49282599999999</v>
      </c>
      <c r="L62" s="12">
        <f t="shared" ref="L62:L66" si="27">I62*20.81%+I62</f>
        <v>35.481897000000004</v>
      </c>
      <c r="M62" s="12">
        <f>J62*F62</f>
        <v>1248.08388165</v>
      </c>
    </row>
    <row r="63" spans="1:13" ht="31.8">
      <c r="A63" s="10" t="s">
        <v>168</v>
      </c>
      <c r="B63" s="10" t="s">
        <v>1</v>
      </c>
      <c r="C63" s="13" t="s">
        <v>315</v>
      </c>
      <c r="D63" s="11" t="s">
        <v>138</v>
      </c>
      <c r="E63" s="10" t="s">
        <v>36</v>
      </c>
      <c r="F63" s="44">
        <v>17.8</v>
      </c>
      <c r="G63" s="12">
        <v>13.88</v>
      </c>
      <c r="H63" s="12">
        <v>9.9499999999999993</v>
      </c>
      <c r="I63" s="12">
        <f t="shared" si="11"/>
        <v>3.9300000000000015</v>
      </c>
      <c r="J63" s="12">
        <f t="shared" si="12"/>
        <v>16.768428</v>
      </c>
      <c r="K63" s="12">
        <f t="shared" si="26"/>
        <v>12.020594999999998</v>
      </c>
      <c r="L63" s="12">
        <f t="shared" si="27"/>
        <v>4.7478330000000017</v>
      </c>
      <c r="M63" s="12">
        <f>J63*F63</f>
        <v>298.4780184</v>
      </c>
    </row>
    <row r="64" spans="1:13" ht="31.8">
      <c r="A64" s="10" t="s">
        <v>169</v>
      </c>
      <c r="B64" s="10" t="s">
        <v>1</v>
      </c>
      <c r="C64" s="13" t="s">
        <v>324</v>
      </c>
      <c r="D64" s="11" t="s">
        <v>170</v>
      </c>
      <c r="E64" s="10" t="s">
        <v>36</v>
      </c>
      <c r="F64" s="44">
        <v>16.3</v>
      </c>
      <c r="G64" s="12">
        <v>13.1</v>
      </c>
      <c r="H64" s="12">
        <v>10.49</v>
      </c>
      <c r="I64" s="12">
        <f t="shared" si="11"/>
        <v>2.6099999999999994</v>
      </c>
      <c r="J64" s="12">
        <f t="shared" si="12"/>
        <v>15.82611</v>
      </c>
      <c r="K64" s="12">
        <f t="shared" si="26"/>
        <v>12.672969</v>
      </c>
      <c r="L64" s="12">
        <f t="shared" si="27"/>
        <v>3.1531409999999993</v>
      </c>
      <c r="M64" s="12">
        <f>J64*F64</f>
        <v>257.96559300000001</v>
      </c>
    </row>
    <row r="65" spans="1:13" ht="31.8">
      <c r="A65" s="10" t="s">
        <v>171</v>
      </c>
      <c r="B65" s="10" t="s">
        <v>1</v>
      </c>
      <c r="C65" s="13" t="s">
        <v>325</v>
      </c>
      <c r="D65" s="11" t="s">
        <v>172</v>
      </c>
      <c r="E65" s="10" t="s">
        <v>36</v>
      </c>
      <c r="F65" s="44">
        <v>60.8</v>
      </c>
      <c r="G65" s="12">
        <v>9.19</v>
      </c>
      <c r="H65" s="12">
        <v>8.49</v>
      </c>
      <c r="I65" s="12">
        <f t="shared" si="11"/>
        <v>0.69999999999999929</v>
      </c>
      <c r="J65" s="12">
        <f t="shared" si="12"/>
        <v>11.102439</v>
      </c>
      <c r="K65" s="12">
        <f t="shared" si="26"/>
        <v>10.256769</v>
      </c>
      <c r="L65" s="12">
        <f t="shared" si="27"/>
        <v>0.84566999999999914</v>
      </c>
      <c r="M65" s="12">
        <f>J65*F65</f>
        <v>675.02829120000001</v>
      </c>
    </row>
    <row r="66" spans="1:13" ht="31.8">
      <c r="A66" s="10" t="s">
        <v>173</v>
      </c>
      <c r="B66" s="10" t="s">
        <v>1</v>
      </c>
      <c r="C66" s="13" t="s">
        <v>323</v>
      </c>
      <c r="D66" s="11" t="s">
        <v>157</v>
      </c>
      <c r="E66" s="10" t="s">
        <v>35</v>
      </c>
      <c r="F66" s="44">
        <v>0.68</v>
      </c>
      <c r="G66" s="12">
        <v>654.42999999999995</v>
      </c>
      <c r="H66" s="12">
        <v>606.64</v>
      </c>
      <c r="I66" s="12">
        <f t="shared" si="11"/>
        <v>47.789999999999964</v>
      </c>
      <c r="J66" s="12">
        <f t="shared" si="12"/>
        <v>790.61688299999992</v>
      </c>
      <c r="K66" s="12">
        <f t="shared" si="26"/>
        <v>732.88178399999993</v>
      </c>
      <c r="L66" s="12">
        <f t="shared" si="27"/>
        <v>57.735098999999956</v>
      </c>
      <c r="M66" s="12">
        <f>J66*F66</f>
        <v>537.61948043999996</v>
      </c>
    </row>
    <row r="67" spans="1:13">
      <c r="A67" s="22" t="s">
        <v>174</v>
      </c>
      <c r="B67" s="22" t="s">
        <v>1</v>
      </c>
      <c r="C67" s="47"/>
      <c r="D67" s="23" t="s">
        <v>175</v>
      </c>
      <c r="E67" s="59" t="s">
        <v>67</v>
      </c>
      <c r="F67" s="59">
        <v>0</v>
      </c>
      <c r="G67" s="59"/>
      <c r="H67" s="59"/>
      <c r="I67" s="59"/>
      <c r="J67" s="59">
        <v>0</v>
      </c>
      <c r="K67" s="35"/>
      <c r="L67" s="35"/>
      <c r="M67" s="24">
        <f>SUM(M68:M72)</f>
        <v>2782.3784926799999</v>
      </c>
    </row>
    <row r="68" spans="1:13" ht="21.6">
      <c r="A68" s="10" t="s">
        <v>176</v>
      </c>
      <c r="B68" s="10" t="s">
        <v>1</v>
      </c>
      <c r="C68" s="13" t="s">
        <v>326</v>
      </c>
      <c r="D68" s="11" t="s">
        <v>177</v>
      </c>
      <c r="E68" s="10" t="s">
        <v>6</v>
      </c>
      <c r="F68" s="44">
        <v>9.0299999999999994</v>
      </c>
      <c r="G68" s="12">
        <v>63.84</v>
      </c>
      <c r="H68" s="12">
        <v>63.29</v>
      </c>
      <c r="I68" s="12">
        <f t="shared" si="11"/>
        <v>0.55000000000000426</v>
      </c>
      <c r="J68" s="12">
        <f t="shared" si="12"/>
        <v>77.125104000000007</v>
      </c>
      <c r="K68" s="12">
        <f t="shared" ref="K68:K72" si="28">H68*20.81%+H68</f>
        <v>76.460649000000004</v>
      </c>
      <c r="L68" s="12">
        <f t="shared" ref="L68:L72" si="29">I68*20.81%+I68</f>
        <v>0.66445500000000512</v>
      </c>
      <c r="M68" s="12">
        <f>J68*F68</f>
        <v>696.43968912000003</v>
      </c>
    </row>
    <row r="69" spans="1:13" ht="21.6">
      <c r="A69" s="10" t="s">
        <v>178</v>
      </c>
      <c r="B69" s="10" t="s">
        <v>1</v>
      </c>
      <c r="C69" s="13" t="s">
        <v>72</v>
      </c>
      <c r="D69" s="11" t="s">
        <v>73</v>
      </c>
      <c r="E69" s="10" t="s">
        <v>35</v>
      </c>
      <c r="F69" s="44">
        <v>0.54</v>
      </c>
      <c r="G69" s="12">
        <v>172.22</v>
      </c>
      <c r="H69" s="12">
        <v>118.23</v>
      </c>
      <c r="I69" s="12">
        <f t="shared" si="11"/>
        <v>53.989999999999995</v>
      </c>
      <c r="J69" s="12">
        <f t="shared" si="12"/>
        <v>208.05898200000001</v>
      </c>
      <c r="K69" s="12">
        <f t="shared" si="28"/>
        <v>142.833663</v>
      </c>
      <c r="L69" s="12">
        <f t="shared" si="29"/>
        <v>65.225318999999985</v>
      </c>
      <c r="M69" s="12">
        <f>J69*F69</f>
        <v>112.35185028000002</v>
      </c>
    </row>
    <row r="70" spans="1:13" ht="31.8">
      <c r="A70" s="10" t="s">
        <v>179</v>
      </c>
      <c r="B70" s="10" t="s">
        <v>1</v>
      </c>
      <c r="C70" s="13" t="s">
        <v>68</v>
      </c>
      <c r="D70" s="11" t="s">
        <v>69</v>
      </c>
      <c r="E70" s="10" t="s">
        <v>6</v>
      </c>
      <c r="F70" s="44">
        <v>10.89</v>
      </c>
      <c r="G70" s="12">
        <v>3.32</v>
      </c>
      <c r="H70" s="12">
        <v>2.96</v>
      </c>
      <c r="I70" s="12">
        <f t="shared" si="11"/>
        <v>0.35999999999999988</v>
      </c>
      <c r="J70" s="12">
        <f t="shared" si="12"/>
        <v>4.0108920000000001</v>
      </c>
      <c r="K70" s="12">
        <f t="shared" si="28"/>
        <v>3.5759759999999998</v>
      </c>
      <c r="L70" s="12">
        <f t="shared" si="29"/>
        <v>0.43491599999999986</v>
      </c>
      <c r="M70" s="12">
        <f>J70*F70</f>
        <v>43.67861388</v>
      </c>
    </row>
    <row r="71" spans="1:13" ht="31.8">
      <c r="A71" s="10" t="s">
        <v>180</v>
      </c>
      <c r="B71" s="10" t="s">
        <v>1</v>
      </c>
      <c r="C71" s="13" t="s">
        <v>327</v>
      </c>
      <c r="D71" s="11" t="s">
        <v>181</v>
      </c>
      <c r="E71" s="10" t="s">
        <v>36</v>
      </c>
      <c r="F71" s="44">
        <v>42.2</v>
      </c>
      <c r="G71" s="12">
        <v>11.82</v>
      </c>
      <c r="H71" s="12">
        <v>10.49</v>
      </c>
      <c r="I71" s="12">
        <f t="shared" si="11"/>
        <v>1.33</v>
      </c>
      <c r="J71" s="12">
        <f t="shared" si="12"/>
        <v>14.279742000000001</v>
      </c>
      <c r="K71" s="12">
        <f t="shared" si="28"/>
        <v>12.672969</v>
      </c>
      <c r="L71" s="12">
        <f t="shared" si="29"/>
        <v>1.606773</v>
      </c>
      <c r="M71" s="12">
        <f>J71*F71</f>
        <v>602.60511240000005</v>
      </c>
    </row>
    <row r="72" spans="1:13" ht="31.8">
      <c r="A72" s="10" t="s">
        <v>182</v>
      </c>
      <c r="B72" s="10" t="s">
        <v>1</v>
      </c>
      <c r="C72" s="13" t="s">
        <v>328</v>
      </c>
      <c r="D72" s="11" t="s">
        <v>183</v>
      </c>
      <c r="E72" s="10" t="s">
        <v>35</v>
      </c>
      <c r="F72" s="44">
        <v>1.81</v>
      </c>
      <c r="G72" s="12">
        <v>607</v>
      </c>
      <c r="H72" s="12">
        <v>591.38</v>
      </c>
      <c r="I72" s="12">
        <f t="shared" si="11"/>
        <v>15.620000000000005</v>
      </c>
      <c r="J72" s="12">
        <f t="shared" si="12"/>
        <v>733.31669999999997</v>
      </c>
      <c r="K72" s="12">
        <f t="shared" si="28"/>
        <v>714.44617800000003</v>
      </c>
      <c r="L72" s="12">
        <f t="shared" si="29"/>
        <v>18.870522000000005</v>
      </c>
      <c r="M72" s="12">
        <f>J72*F72</f>
        <v>1327.3032269999999</v>
      </c>
    </row>
    <row r="73" spans="1:13">
      <c r="A73" s="22" t="s">
        <v>184</v>
      </c>
      <c r="B73" s="22" t="s">
        <v>1</v>
      </c>
      <c r="C73" s="47"/>
      <c r="D73" s="23" t="s">
        <v>185</v>
      </c>
      <c r="E73" s="59"/>
      <c r="F73" s="59"/>
      <c r="G73" s="59"/>
      <c r="H73" s="59"/>
      <c r="I73" s="59"/>
      <c r="J73" s="59"/>
      <c r="K73" s="35"/>
      <c r="L73" s="35"/>
      <c r="M73" s="24">
        <f>M74</f>
        <v>1994.0137496999998</v>
      </c>
    </row>
    <row r="74" spans="1:13" ht="42">
      <c r="A74" s="10" t="s">
        <v>186</v>
      </c>
      <c r="B74" s="10" t="s">
        <v>1</v>
      </c>
      <c r="C74" s="13" t="s">
        <v>329</v>
      </c>
      <c r="D74" s="11" t="s">
        <v>187</v>
      </c>
      <c r="E74" s="10" t="s">
        <v>6</v>
      </c>
      <c r="F74" s="44">
        <v>9.4499999999999993</v>
      </c>
      <c r="G74" s="12">
        <v>174.66</v>
      </c>
      <c r="H74" s="12"/>
      <c r="I74" s="12"/>
      <c r="J74" s="12">
        <f t="shared" si="12"/>
        <v>211.00674599999999</v>
      </c>
      <c r="K74" s="12">
        <f t="shared" ref="K74" si="30">H74*20.81%+H74</f>
        <v>0</v>
      </c>
      <c r="L74" s="12">
        <f t="shared" ref="L74" si="31">I74*20.81%+I74</f>
        <v>0</v>
      </c>
      <c r="M74" s="12">
        <f>J74*F74</f>
        <v>1994.0137496999998</v>
      </c>
    </row>
    <row r="75" spans="1:13">
      <c r="A75" s="22" t="s">
        <v>188</v>
      </c>
      <c r="B75" s="22" t="s">
        <v>1</v>
      </c>
      <c r="C75" s="47"/>
      <c r="D75" s="23" t="s">
        <v>189</v>
      </c>
      <c r="E75" s="59"/>
      <c r="F75" s="59"/>
      <c r="G75" s="59"/>
      <c r="H75" s="59"/>
      <c r="I75" s="59"/>
      <c r="J75" s="59"/>
      <c r="K75" s="35"/>
      <c r="L75" s="35"/>
      <c r="M75" s="24">
        <f>SUM(M76:M77)</f>
        <v>2800.56220983</v>
      </c>
    </row>
    <row r="76" spans="1:13" ht="42">
      <c r="A76" s="10" t="s">
        <v>190</v>
      </c>
      <c r="B76" s="10" t="s">
        <v>1</v>
      </c>
      <c r="C76" s="13" t="s">
        <v>330</v>
      </c>
      <c r="D76" s="11" t="s">
        <v>191</v>
      </c>
      <c r="E76" s="10" t="s">
        <v>6</v>
      </c>
      <c r="F76" s="44">
        <v>10.89</v>
      </c>
      <c r="G76" s="12">
        <v>162.36000000000001</v>
      </c>
      <c r="H76" s="12">
        <v>135.80000000000001</v>
      </c>
      <c r="I76" s="12">
        <f t="shared" ref="I76:I77" si="32">G76-H76</f>
        <v>26.560000000000002</v>
      </c>
      <c r="J76" s="12">
        <f t="shared" si="12"/>
        <v>196.14711600000001</v>
      </c>
      <c r="K76" s="12">
        <f t="shared" ref="K76:K77" si="33">H76*20.81%+H76</f>
        <v>164.05998</v>
      </c>
      <c r="L76" s="12">
        <f t="shared" ref="L76:L77" si="34">I76*20.81%+I76</f>
        <v>32.087136000000001</v>
      </c>
      <c r="M76" s="12">
        <f>J76*F76</f>
        <v>2136.0420932400002</v>
      </c>
    </row>
    <row r="77" spans="1:13" ht="21.6">
      <c r="A77" s="10" t="s">
        <v>192</v>
      </c>
      <c r="B77" s="10" t="s">
        <v>1</v>
      </c>
      <c r="C77" s="13" t="s">
        <v>40</v>
      </c>
      <c r="D77" s="11" t="s">
        <v>41</v>
      </c>
      <c r="E77" s="10" t="s">
        <v>6</v>
      </c>
      <c r="F77" s="44">
        <v>10.89</v>
      </c>
      <c r="G77" s="12">
        <v>50.51</v>
      </c>
      <c r="H77" s="12">
        <v>39.08</v>
      </c>
      <c r="I77" s="12">
        <f t="shared" si="32"/>
        <v>11.43</v>
      </c>
      <c r="J77" s="12">
        <f t="shared" si="12"/>
        <v>61.021130999999997</v>
      </c>
      <c r="K77" s="12">
        <f t="shared" si="33"/>
        <v>47.212547999999998</v>
      </c>
      <c r="L77" s="12">
        <f t="shared" si="34"/>
        <v>13.808582999999999</v>
      </c>
      <c r="M77" s="12">
        <f>J77*F77</f>
        <v>664.52011659000004</v>
      </c>
    </row>
    <row r="78" spans="1:13">
      <c r="A78" s="22" t="s">
        <v>193</v>
      </c>
      <c r="B78" s="22" t="s">
        <v>1</v>
      </c>
      <c r="C78" s="47"/>
      <c r="D78" s="23" t="s">
        <v>194</v>
      </c>
      <c r="E78" s="59"/>
      <c r="F78" s="59"/>
      <c r="G78" s="59"/>
      <c r="H78" s="59"/>
      <c r="I78" s="59"/>
      <c r="J78" s="59"/>
      <c r="K78" s="35"/>
      <c r="L78" s="35"/>
      <c r="M78" s="24">
        <f>SUM(M79:M84)</f>
        <v>5076.04948719</v>
      </c>
    </row>
    <row r="79" spans="1:13" ht="31.8">
      <c r="A79" s="10" t="s">
        <v>195</v>
      </c>
      <c r="B79" s="10" t="s">
        <v>1</v>
      </c>
      <c r="C79" s="13" t="s">
        <v>331</v>
      </c>
      <c r="D79" s="11" t="s">
        <v>196</v>
      </c>
      <c r="E79" s="10" t="s">
        <v>6</v>
      </c>
      <c r="F79" s="44">
        <v>9.0299999999999994</v>
      </c>
      <c r="G79" s="12">
        <v>135.08000000000001</v>
      </c>
      <c r="H79" s="12">
        <v>65.44</v>
      </c>
      <c r="I79" s="12">
        <f t="shared" ref="I79:I94" si="35">G79-H79</f>
        <v>69.640000000000015</v>
      </c>
      <c r="J79" s="12">
        <f t="shared" si="12"/>
        <v>163.19014800000002</v>
      </c>
      <c r="K79" s="12">
        <f t="shared" ref="K79:K84" si="36">H79*20.81%+H79</f>
        <v>79.058064000000002</v>
      </c>
      <c r="L79" s="12">
        <f t="shared" ref="L79:L84" si="37">I79*20.81%+I79</f>
        <v>84.13208400000002</v>
      </c>
      <c r="M79" s="12">
        <f t="shared" ref="M79:M84" si="38">J79*F79</f>
        <v>1473.60703644</v>
      </c>
    </row>
    <row r="80" spans="1:13" ht="31.8">
      <c r="A80" s="10" t="s">
        <v>197</v>
      </c>
      <c r="B80" s="10" t="s">
        <v>1</v>
      </c>
      <c r="C80" s="13" t="s">
        <v>332</v>
      </c>
      <c r="D80" s="11" t="s">
        <v>198</v>
      </c>
      <c r="E80" s="10" t="s">
        <v>36</v>
      </c>
      <c r="F80" s="44">
        <v>8.5</v>
      </c>
      <c r="G80" s="12">
        <v>13.31</v>
      </c>
      <c r="H80" s="12">
        <v>9.93</v>
      </c>
      <c r="I80" s="12">
        <f t="shared" si="35"/>
        <v>3.3800000000000008</v>
      </c>
      <c r="J80" s="12">
        <f t="shared" si="12"/>
        <v>16.079810999999999</v>
      </c>
      <c r="K80" s="12">
        <f t="shared" si="36"/>
        <v>11.996433</v>
      </c>
      <c r="L80" s="12">
        <f t="shared" si="37"/>
        <v>4.0833780000000006</v>
      </c>
      <c r="M80" s="12">
        <f t="shared" si="38"/>
        <v>136.6783935</v>
      </c>
    </row>
    <row r="81" spans="1:13" ht="31.8">
      <c r="A81" s="10" t="s">
        <v>199</v>
      </c>
      <c r="B81" s="10" t="s">
        <v>1</v>
      </c>
      <c r="C81" s="13" t="s">
        <v>327</v>
      </c>
      <c r="D81" s="11" t="s">
        <v>181</v>
      </c>
      <c r="E81" s="10" t="s">
        <v>36</v>
      </c>
      <c r="F81" s="44">
        <v>31.9</v>
      </c>
      <c r="G81" s="12">
        <v>11.82</v>
      </c>
      <c r="H81" s="12">
        <v>10.49</v>
      </c>
      <c r="I81" s="12">
        <f t="shared" si="35"/>
        <v>1.33</v>
      </c>
      <c r="J81" s="12">
        <f t="shared" si="12"/>
        <v>14.279742000000001</v>
      </c>
      <c r="K81" s="12">
        <f t="shared" si="36"/>
        <v>12.672969</v>
      </c>
      <c r="L81" s="12">
        <f t="shared" si="37"/>
        <v>1.606773</v>
      </c>
      <c r="M81" s="12">
        <f t="shared" si="38"/>
        <v>455.52376980000003</v>
      </c>
    </row>
    <row r="82" spans="1:13" ht="31.8">
      <c r="A82" s="10" t="s">
        <v>200</v>
      </c>
      <c r="B82" s="10" t="s">
        <v>1</v>
      </c>
      <c r="C82" s="13" t="s">
        <v>333</v>
      </c>
      <c r="D82" s="11" t="s">
        <v>201</v>
      </c>
      <c r="E82" s="10" t="s">
        <v>36</v>
      </c>
      <c r="F82" s="44">
        <v>74.7</v>
      </c>
      <c r="G82" s="12">
        <v>10.53</v>
      </c>
      <c r="H82" s="12">
        <v>9.73</v>
      </c>
      <c r="I82" s="12">
        <f t="shared" si="35"/>
        <v>0.79999999999999893</v>
      </c>
      <c r="J82" s="12">
        <f t="shared" si="12"/>
        <v>12.721292999999999</v>
      </c>
      <c r="K82" s="12">
        <f t="shared" si="36"/>
        <v>11.754813</v>
      </c>
      <c r="L82" s="12">
        <f t="shared" si="37"/>
        <v>0.96647999999999867</v>
      </c>
      <c r="M82" s="12">
        <f t="shared" si="38"/>
        <v>950.28058709999993</v>
      </c>
    </row>
    <row r="83" spans="1:13" ht="42">
      <c r="A83" s="10" t="s">
        <v>202</v>
      </c>
      <c r="B83" s="10" t="s">
        <v>1</v>
      </c>
      <c r="C83" s="13" t="s">
        <v>334</v>
      </c>
      <c r="D83" s="11" t="s">
        <v>203</v>
      </c>
      <c r="E83" s="10" t="s">
        <v>35</v>
      </c>
      <c r="F83" s="44">
        <v>1.81</v>
      </c>
      <c r="G83" s="12">
        <v>638.16</v>
      </c>
      <c r="H83" s="12">
        <v>625.16999999999996</v>
      </c>
      <c r="I83" s="12">
        <f t="shared" si="35"/>
        <v>12.990000000000009</v>
      </c>
      <c r="J83" s="12">
        <f t="shared" si="12"/>
        <v>770.961096</v>
      </c>
      <c r="K83" s="12">
        <f t="shared" si="36"/>
        <v>755.267877</v>
      </c>
      <c r="L83" s="12">
        <f t="shared" si="37"/>
        <v>15.69321900000001</v>
      </c>
      <c r="M83" s="12">
        <f t="shared" si="38"/>
        <v>1395.43958376</v>
      </c>
    </row>
    <row r="84" spans="1:13" ht="21.6">
      <c r="A84" s="10" t="s">
        <v>204</v>
      </c>
      <c r="B84" s="10" t="s">
        <v>1</v>
      </c>
      <c r="C84" s="13" t="s">
        <v>40</v>
      </c>
      <c r="D84" s="11" t="s">
        <v>41</v>
      </c>
      <c r="E84" s="10" t="s">
        <v>6</v>
      </c>
      <c r="F84" s="44">
        <v>10.89</v>
      </c>
      <c r="G84" s="12">
        <v>50.51</v>
      </c>
      <c r="H84" s="12">
        <v>39.08</v>
      </c>
      <c r="I84" s="12">
        <f t="shared" si="35"/>
        <v>11.43</v>
      </c>
      <c r="J84" s="12">
        <f t="shared" si="12"/>
        <v>61.021130999999997</v>
      </c>
      <c r="K84" s="12">
        <f t="shared" si="36"/>
        <v>47.212547999999998</v>
      </c>
      <c r="L84" s="12">
        <f t="shared" si="37"/>
        <v>13.808582999999999</v>
      </c>
      <c r="M84" s="12">
        <f t="shared" si="38"/>
        <v>664.52011659000004</v>
      </c>
    </row>
    <row r="85" spans="1:13">
      <c r="A85" s="22" t="s">
        <v>205</v>
      </c>
      <c r="B85" s="22" t="s">
        <v>1</v>
      </c>
      <c r="C85" s="47"/>
      <c r="D85" s="23" t="s">
        <v>206</v>
      </c>
      <c r="E85" s="59"/>
      <c r="F85" s="59"/>
      <c r="G85" s="59"/>
      <c r="H85" s="59"/>
      <c r="I85" s="59"/>
      <c r="J85" s="59"/>
      <c r="K85" s="35"/>
      <c r="L85" s="35"/>
      <c r="M85" s="24">
        <v>10969.52</v>
      </c>
    </row>
    <row r="86" spans="1:13" ht="42">
      <c r="A86" s="10" t="s">
        <v>207</v>
      </c>
      <c r="B86" s="10" t="s">
        <v>1</v>
      </c>
      <c r="C86" s="13" t="s">
        <v>335</v>
      </c>
      <c r="D86" s="11" t="s">
        <v>208</v>
      </c>
      <c r="E86" s="10" t="s">
        <v>6</v>
      </c>
      <c r="F86" s="44">
        <v>60.87</v>
      </c>
      <c r="G86" s="12">
        <v>140.88999999999999</v>
      </c>
      <c r="H86" s="12">
        <v>69.91</v>
      </c>
      <c r="I86" s="12">
        <f t="shared" si="35"/>
        <v>70.97999999999999</v>
      </c>
      <c r="J86" s="12">
        <f t="shared" si="12"/>
        <v>170.20920899999999</v>
      </c>
      <c r="K86" s="12">
        <f t="shared" ref="K86:K91" si="39">H86*20.81%+H86</f>
        <v>84.458270999999996</v>
      </c>
      <c r="L86" s="12">
        <f t="shared" ref="L86:L91" si="40">I86*20.81%+I86</f>
        <v>85.750937999999991</v>
      </c>
      <c r="M86" s="12">
        <f t="shared" ref="M86:M91" si="41">J86*F86</f>
        <v>10360.634551829999</v>
      </c>
    </row>
    <row r="87" spans="1:13" ht="21.6">
      <c r="A87" s="10" t="s">
        <v>209</v>
      </c>
      <c r="B87" s="10" t="s">
        <v>1</v>
      </c>
      <c r="C87" s="13">
        <v>93191</v>
      </c>
      <c r="D87" s="11" t="s">
        <v>210</v>
      </c>
      <c r="E87" s="10" t="s">
        <v>4</v>
      </c>
      <c r="F87" s="44">
        <v>1.2</v>
      </c>
      <c r="G87" s="12">
        <v>61.16</v>
      </c>
      <c r="H87" s="12">
        <v>43.54</v>
      </c>
      <c r="I87" s="12">
        <f t="shared" si="35"/>
        <v>17.619999999999997</v>
      </c>
      <c r="J87" s="12">
        <f t="shared" si="12"/>
        <v>73.887395999999995</v>
      </c>
      <c r="K87" s="12">
        <f t="shared" si="39"/>
        <v>52.600673999999998</v>
      </c>
      <c r="L87" s="12">
        <f t="shared" si="40"/>
        <v>21.286721999999997</v>
      </c>
      <c r="M87" s="12">
        <f t="shared" si="41"/>
        <v>88.664875199999997</v>
      </c>
    </row>
    <row r="88" spans="1:13" ht="21.6">
      <c r="A88" s="10" t="s">
        <v>211</v>
      </c>
      <c r="B88" s="10" t="s">
        <v>1</v>
      </c>
      <c r="C88" s="13">
        <v>93191</v>
      </c>
      <c r="D88" s="11" t="s">
        <v>212</v>
      </c>
      <c r="E88" s="10" t="s">
        <v>4</v>
      </c>
      <c r="F88" s="44">
        <v>2.1</v>
      </c>
      <c r="G88" s="12">
        <v>61.16</v>
      </c>
      <c r="H88" s="12">
        <v>43.54</v>
      </c>
      <c r="I88" s="12">
        <f t="shared" si="35"/>
        <v>17.619999999999997</v>
      </c>
      <c r="J88" s="12">
        <f t="shared" si="12"/>
        <v>73.887395999999995</v>
      </c>
      <c r="K88" s="12">
        <f t="shared" si="39"/>
        <v>52.600673999999998</v>
      </c>
      <c r="L88" s="12">
        <f t="shared" si="40"/>
        <v>21.286721999999997</v>
      </c>
      <c r="M88" s="12">
        <f t="shared" si="41"/>
        <v>155.1635316</v>
      </c>
    </row>
    <row r="89" spans="1:13" ht="21.6">
      <c r="A89" s="10" t="s">
        <v>213</v>
      </c>
      <c r="B89" s="10" t="s">
        <v>1</v>
      </c>
      <c r="C89" s="13">
        <v>93197</v>
      </c>
      <c r="D89" s="11" t="s">
        <v>214</v>
      </c>
      <c r="E89" s="10" t="s">
        <v>4</v>
      </c>
      <c r="F89" s="44">
        <v>2.1</v>
      </c>
      <c r="G89" s="12">
        <v>52.08</v>
      </c>
      <c r="H89" s="12">
        <v>35.770000000000003</v>
      </c>
      <c r="I89" s="12">
        <f t="shared" si="35"/>
        <v>16.309999999999995</v>
      </c>
      <c r="J89" s="12">
        <f t="shared" si="12"/>
        <v>62.917847999999999</v>
      </c>
      <c r="K89" s="12">
        <f t="shared" si="39"/>
        <v>43.213737000000002</v>
      </c>
      <c r="L89" s="12">
        <f t="shared" si="40"/>
        <v>19.704110999999994</v>
      </c>
      <c r="M89" s="12">
        <f t="shared" si="41"/>
        <v>132.1274808</v>
      </c>
    </row>
    <row r="90" spans="1:13" ht="31.8">
      <c r="A90" s="10" t="s">
        <v>215</v>
      </c>
      <c r="B90" s="10" t="s">
        <v>1</v>
      </c>
      <c r="C90" s="13" t="s">
        <v>336</v>
      </c>
      <c r="D90" s="11" t="s">
        <v>216</v>
      </c>
      <c r="E90" s="10" t="s">
        <v>4</v>
      </c>
      <c r="F90" s="44">
        <v>1.5</v>
      </c>
      <c r="G90" s="12">
        <v>139.15</v>
      </c>
      <c r="H90" s="12">
        <v>111.84</v>
      </c>
      <c r="I90" s="12">
        <f t="shared" si="35"/>
        <v>27.310000000000002</v>
      </c>
      <c r="J90" s="12">
        <f t="shared" si="12"/>
        <v>168.10711500000002</v>
      </c>
      <c r="K90" s="12">
        <f t="shared" si="39"/>
        <v>135.11390399999999</v>
      </c>
      <c r="L90" s="12">
        <f t="shared" si="40"/>
        <v>32.993211000000002</v>
      </c>
      <c r="M90" s="12">
        <f t="shared" si="41"/>
        <v>252.16067250000003</v>
      </c>
    </row>
    <row r="91" spans="1:13" ht="21.6">
      <c r="A91" s="10" t="s">
        <v>217</v>
      </c>
      <c r="B91" s="10" t="s">
        <v>1</v>
      </c>
      <c r="C91" s="13" t="s">
        <v>337</v>
      </c>
      <c r="D91" s="11" t="s">
        <v>218</v>
      </c>
      <c r="E91" s="10" t="s">
        <v>4</v>
      </c>
      <c r="F91" s="44">
        <v>0.9</v>
      </c>
      <c r="G91" s="12">
        <v>105.92</v>
      </c>
      <c r="H91" s="12">
        <v>89.89</v>
      </c>
      <c r="I91" s="12">
        <f t="shared" si="35"/>
        <v>16.03</v>
      </c>
      <c r="J91" s="12">
        <f t="shared" si="12"/>
        <v>127.961952</v>
      </c>
      <c r="K91" s="12">
        <f t="shared" si="39"/>
        <v>108.596109</v>
      </c>
      <c r="L91" s="12">
        <f t="shared" si="40"/>
        <v>19.365843000000002</v>
      </c>
      <c r="M91" s="12">
        <f t="shared" si="41"/>
        <v>115.1657568</v>
      </c>
    </row>
    <row r="92" spans="1:13">
      <c r="A92" s="22" t="s">
        <v>219</v>
      </c>
      <c r="B92" s="22" t="s">
        <v>1</v>
      </c>
      <c r="C92" s="47"/>
      <c r="D92" s="23" t="s">
        <v>220</v>
      </c>
      <c r="E92" s="59"/>
      <c r="F92" s="59"/>
      <c r="G92" s="59"/>
      <c r="H92" s="59"/>
      <c r="I92" s="59"/>
      <c r="J92" s="59"/>
      <c r="K92" s="35"/>
      <c r="L92" s="35"/>
      <c r="M92" s="24">
        <f>SUM(M93:M94)</f>
        <v>3841.49958741</v>
      </c>
    </row>
    <row r="93" spans="1:13" ht="31.8">
      <c r="A93" s="10" t="s">
        <v>221</v>
      </c>
      <c r="B93" s="10" t="s">
        <v>1</v>
      </c>
      <c r="C93" s="13" t="s">
        <v>338</v>
      </c>
      <c r="D93" s="11" t="s">
        <v>222</v>
      </c>
      <c r="E93" s="10" t="s">
        <v>6</v>
      </c>
      <c r="F93" s="44">
        <v>1.89</v>
      </c>
      <c r="G93" s="12">
        <v>1033.69</v>
      </c>
      <c r="H93" s="12">
        <v>1023.2</v>
      </c>
      <c r="I93" s="12">
        <f t="shared" si="35"/>
        <v>10.490000000000009</v>
      </c>
      <c r="J93" s="12">
        <f t="shared" si="12"/>
        <v>1248.8008890000001</v>
      </c>
      <c r="K93" s="12">
        <f t="shared" ref="K93:K94" si="42">H93*20.81%+H93</f>
        <v>1236.1279200000001</v>
      </c>
      <c r="L93" s="12">
        <f t="shared" ref="L93:L94" si="43">I93*20.81%+I93</f>
        <v>12.672969000000011</v>
      </c>
      <c r="M93" s="12">
        <f>J93*F93</f>
        <v>2360.2336802099999</v>
      </c>
    </row>
    <row r="94" spans="1:13" ht="42">
      <c r="A94" s="10" t="s">
        <v>223</v>
      </c>
      <c r="B94" s="10" t="s">
        <v>1</v>
      </c>
      <c r="C94" s="13" t="s">
        <v>339</v>
      </c>
      <c r="D94" s="11" t="s">
        <v>224</v>
      </c>
      <c r="E94" s="10" t="s">
        <v>6</v>
      </c>
      <c r="F94" s="44">
        <v>1.6</v>
      </c>
      <c r="G94" s="12">
        <v>766.32</v>
      </c>
      <c r="H94" s="12">
        <v>715.91</v>
      </c>
      <c r="I94" s="12">
        <f t="shared" si="35"/>
        <v>50.410000000000082</v>
      </c>
      <c r="J94" s="12">
        <f t="shared" si="12"/>
        <v>925.79119200000002</v>
      </c>
      <c r="K94" s="12">
        <f t="shared" si="42"/>
        <v>864.89087099999995</v>
      </c>
      <c r="L94" s="12">
        <f t="shared" si="43"/>
        <v>60.900321000000098</v>
      </c>
      <c r="M94" s="12">
        <f>J94*F94</f>
        <v>1481.2659072000001</v>
      </c>
    </row>
    <row r="95" spans="1:13">
      <c r="A95" s="22" t="s">
        <v>225</v>
      </c>
      <c r="B95" s="22" t="s">
        <v>1</v>
      </c>
      <c r="C95" s="47"/>
      <c r="D95" s="23" t="s">
        <v>226</v>
      </c>
      <c r="E95" s="59"/>
      <c r="F95" s="59"/>
      <c r="G95" s="59"/>
      <c r="H95" s="59"/>
      <c r="I95" s="59"/>
      <c r="J95" s="59"/>
      <c r="K95" s="35"/>
      <c r="L95" s="35"/>
      <c r="M95" s="24">
        <v>9879.5499999999993</v>
      </c>
    </row>
    <row r="96" spans="1:13">
      <c r="A96" s="22" t="s">
        <v>227</v>
      </c>
      <c r="B96" s="22" t="s">
        <v>1</v>
      </c>
      <c r="C96" s="47"/>
      <c r="D96" s="23" t="s">
        <v>228</v>
      </c>
      <c r="E96" s="59"/>
      <c r="F96" s="59"/>
      <c r="G96" s="59"/>
      <c r="H96" s="59"/>
      <c r="I96" s="59"/>
      <c r="J96" s="59"/>
      <c r="K96" s="35"/>
      <c r="L96" s="35"/>
      <c r="M96" s="24">
        <f>SUM(M97:M98)</f>
        <v>1777.3332828600001</v>
      </c>
    </row>
    <row r="97" spans="1:13" ht="31.8">
      <c r="A97" s="10" t="s">
        <v>229</v>
      </c>
      <c r="B97" s="10" t="s">
        <v>1</v>
      </c>
      <c r="C97" s="13" t="s">
        <v>300</v>
      </c>
      <c r="D97" s="11" t="s">
        <v>88</v>
      </c>
      <c r="E97" s="10" t="s">
        <v>6</v>
      </c>
      <c r="F97" s="44">
        <v>26.14</v>
      </c>
      <c r="G97" s="12">
        <v>49.09</v>
      </c>
      <c r="H97" s="12">
        <v>41.58</v>
      </c>
      <c r="I97" s="12">
        <f t="shared" ref="I97:I130" si="44">G97-H97</f>
        <v>7.5100000000000051</v>
      </c>
      <c r="J97" s="12">
        <f t="shared" ref="J97:J123" si="45">G97*$J$2+G97</f>
        <v>59.305629000000003</v>
      </c>
      <c r="K97" s="12">
        <f t="shared" ref="K97:K98" si="46">H97*20.81%+H97</f>
        <v>50.232797999999995</v>
      </c>
      <c r="L97" s="12">
        <f t="shared" ref="L97:L98" si="47">I97*20.81%+I97</f>
        <v>9.0728310000000061</v>
      </c>
      <c r="M97" s="12">
        <f>J97*F97</f>
        <v>1550.2491420600002</v>
      </c>
    </row>
    <row r="98" spans="1:13" ht="21.6">
      <c r="A98" s="10" t="s">
        <v>230</v>
      </c>
      <c r="B98" s="10" t="s">
        <v>1</v>
      </c>
      <c r="C98" s="13" t="s">
        <v>301</v>
      </c>
      <c r="D98" s="11" t="s">
        <v>90</v>
      </c>
      <c r="E98" s="10" t="s">
        <v>4</v>
      </c>
      <c r="F98" s="44">
        <v>26.4</v>
      </c>
      <c r="G98" s="12">
        <v>7.12</v>
      </c>
      <c r="H98" s="12">
        <v>5.12</v>
      </c>
      <c r="I98" s="12">
        <f t="shared" si="44"/>
        <v>2</v>
      </c>
      <c r="J98" s="12">
        <f t="shared" si="45"/>
        <v>8.6016720000000007</v>
      </c>
      <c r="K98" s="12">
        <f t="shared" si="46"/>
        <v>6.1854719999999999</v>
      </c>
      <c r="L98" s="12">
        <f t="shared" si="47"/>
        <v>2.4161999999999999</v>
      </c>
      <c r="M98" s="12">
        <f>J98*F98</f>
        <v>227.0841408</v>
      </c>
    </row>
    <row r="99" spans="1:13">
      <c r="A99" s="22" t="s">
        <v>231</v>
      </c>
      <c r="B99" s="22" t="s">
        <v>1</v>
      </c>
      <c r="C99" s="47"/>
      <c r="D99" s="23" t="s">
        <v>232</v>
      </c>
      <c r="E99" s="59"/>
      <c r="F99" s="59"/>
      <c r="G99" s="59"/>
      <c r="H99" s="59"/>
      <c r="I99" s="59"/>
      <c r="J99" s="59"/>
      <c r="K99" s="35"/>
      <c r="L99" s="35"/>
      <c r="M99" s="24">
        <f>M100</f>
        <v>7184.5694919000007</v>
      </c>
    </row>
    <row r="100" spans="1:13" ht="21.6">
      <c r="A100" s="10" t="s">
        <v>233</v>
      </c>
      <c r="B100" s="10" t="s">
        <v>1</v>
      </c>
      <c r="C100" s="13" t="s">
        <v>340</v>
      </c>
      <c r="D100" s="11" t="s">
        <v>234</v>
      </c>
      <c r="E100" s="10" t="s">
        <v>6</v>
      </c>
      <c r="F100" s="44">
        <v>121.74</v>
      </c>
      <c r="G100" s="12">
        <v>48.85</v>
      </c>
      <c r="H100" s="12">
        <v>33.67</v>
      </c>
      <c r="I100" s="12">
        <f t="shared" si="44"/>
        <v>15.18</v>
      </c>
      <c r="J100" s="12">
        <f t="shared" si="45"/>
        <v>59.015685000000005</v>
      </c>
      <c r="K100" s="12">
        <f t="shared" ref="K100" si="48">H100*20.81%+H100</f>
        <v>40.676727</v>
      </c>
      <c r="L100" s="12">
        <f t="shared" ref="L100" si="49">I100*20.81%+I100</f>
        <v>18.338957999999998</v>
      </c>
      <c r="M100" s="12">
        <f>J100*F100</f>
        <v>7184.5694919000007</v>
      </c>
    </row>
    <row r="101" spans="1:13">
      <c r="A101" s="22" t="s">
        <v>235</v>
      </c>
      <c r="B101" s="22" t="s">
        <v>1</v>
      </c>
      <c r="C101" s="47"/>
      <c r="D101" s="23" t="s">
        <v>236</v>
      </c>
      <c r="E101" s="59"/>
      <c r="F101" s="59"/>
      <c r="G101" s="59"/>
      <c r="H101" s="59"/>
      <c r="I101" s="59"/>
      <c r="J101" s="59"/>
      <c r="K101" s="35"/>
      <c r="L101" s="35"/>
      <c r="M101" s="24">
        <f>SUM(M102:M105)</f>
        <v>1365.7570500000002</v>
      </c>
    </row>
    <row r="102" spans="1:13" ht="42">
      <c r="A102" s="10" t="s">
        <v>237</v>
      </c>
      <c r="B102" s="10" t="s">
        <v>1</v>
      </c>
      <c r="C102" s="13" t="s">
        <v>341</v>
      </c>
      <c r="D102" s="11" t="s">
        <v>238</v>
      </c>
      <c r="E102" s="10" t="s">
        <v>6</v>
      </c>
      <c r="F102" s="44">
        <v>17</v>
      </c>
      <c r="G102" s="12">
        <v>7.67</v>
      </c>
      <c r="H102" s="12">
        <v>6.36</v>
      </c>
      <c r="I102" s="12">
        <f t="shared" si="44"/>
        <v>1.3099999999999996</v>
      </c>
      <c r="J102" s="12">
        <f t="shared" si="45"/>
        <v>9.2661270000000009</v>
      </c>
      <c r="K102" s="12">
        <f t="shared" ref="K102:K105" si="50">H102*20.81%+H102</f>
        <v>7.683516</v>
      </c>
      <c r="L102" s="12">
        <f t="shared" ref="L102:L105" si="51">I102*20.81%+I102</f>
        <v>1.5826109999999995</v>
      </c>
      <c r="M102" s="12">
        <f>J102*F102</f>
        <v>157.52415900000003</v>
      </c>
    </row>
    <row r="103" spans="1:13" ht="52.2">
      <c r="A103" s="10" t="s">
        <v>239</v>
      </c>
      <c r="B103" s="10" t="s">
        <v>1</v>
      </c>
      <c r="C103" s="13" t="s">
        <v>342</v>
      </c>
      <c r="D103" s="11" t="s">
        <v>240</v>
      </c>
      <c r="E103" s="10" t="s">
        <v>6</v>
      </c>
      <c r="F103" s="44">
        <v>17</v>
      </c>
      <c r="G103" s="12">
        <v>38.18</v>
      </c>
      <c r="H103" s="12">
        <v>18.55</v>
      </c>
      <c r="I103" s="12">
        <f t="shared" si="44"/>
        <v>19.63</v>
      </c>
      <c r="J103" s="12">
        <f t="shared" si="45"/>
        <v>46.125258000000002</v>
      </c>
      <c r="K103" s="12">
        <f t="shared" si="50"/>
        <v>22.410254999999999</v>
      </c>
      <c r="L103" s="12">
        <f t="shared" si="51"/>
        <v>23.715002999999999</v>
      </c>
      <c r="M103" s="12">
        <f>J103*F103</f>
        <v>784.12938600000007</v>
      </c>
    </row>
    <row r="104" spans="1:13" ht="21.6">
      <c r="A104" s="10" t="s">
        <v>241</v>
      </c>
      <c r="B104" s="10" t="s">
        <v>1</v>
      </c>
      <c r="C104" s="13" t="s">
        <v>343</v>
      </c>
      <c r="D104" s="11" t="s">
        <v>242</v>
      </c>
      <c r="E104" s="10" t="s">
        <v>6</v>
      </c>
      <c r="F104" s="44">
        <v>17</v>
      </c>
      <c r="G104" s="12">
        <v>4.6500000000000004</v>
      </c>
      <c r="H104" s="12">
        <v>2.17</v>
      </c>
      <c r="I104" s="12">
        <f t="shared" si="44"/>
        <v>2.4800000000000004</v>
      </c>
      <c r="J104" s="12">
        <f t="shared" si="45"/>
        <v>5.6176650000000006</v>
      </c>
      <c r="K104" s="12">
        <f t="shared" si="50"/>
        <v>2.6215769999999998</v>
      </c>
      <c r="L104" s="12">
        <f t="shared" si="51"/>
        <v>2.9960880000000003</v>
      </c>
      <c r="M104" s="12">
        <f>J104*F104</f>
        <v>95.500305000000012</v>
      </c>
    </row>
    <row r="105" spans="1:13" ht="21.6">
      <c r="A105" s="10" t="s">
        <v>243</v>
      </c>
      <c r="B105" s="10" t="s">
        <v>1</v>
      </c>
      <c r="C105" s="13" t="s">
        <v>344</v>
      </c>
      <c r="D105" s="11" t="s">
        <v>244</v>
      </c>
      <c r="E105" s="10" t="s">
        <v>6</v>
      </c>
      <c r="F105" s="44">
        <v>17</v>
      </c>
      <c r="G105" s="12">
        <v>16</v>
      </c>
      <c r="H105" s="12">
        <v>9.9499999999999993</v>
      </c>
      <c r="I105" s="12">
        <f t="shared" si="44"/>
        <v>6.0500000000000007</v>
      </c>
      <c r="J105" s="12">
        <f t="shared" si="45"/>
        <v>19.329599999999999</v>
      </c>
      <c r="K105" s="12">
        <f t="shared" si="50"/>
        <v>12.020594999999998</v>
      </c>
      <c r="L105" s="12">
        <f t="shared" si="51"/>
        <v>7.3090050000000009</v>
      </c>
      <c r="M105" s="12">
        <f>J105*F105</f>
        <v>328.60320000000002</v>
      </c>
    </row>
    <row r="106" spans="1:13">
      <c r="A106" s="22" t="s">
        <v>245</v>
      </c>
      <c r="B106" s="22" t="s">
        <v>1</v>
      </c>
      <c r="C106" s="47"/>
      <c r="D106" s="23" t="s">
        <v>246</v>
      </c>
      <c r="E106" s="59" t="s">
        <v>67</v>
      </c>
      <c r="F106" s="59">
        <v>0</v>
      </c>
      <c r="G106" s="59"/>
      <c r="H106" s="59"/>
      <c r="I106" s="59"/>
      <c r="J106" s="59">
        <v>0</v>
      </c>
      <c r="K106" s="35"/>
      <c r="L106" s="35"/>
      <c r="M106" s="24">
        <f>SUM(M107:M113)</f>
        <v>1537.367655</v>
      </c>
    </row>
    <row r="107" spans="1:13" ht="62.4">
      <c r="A107" s="10" t="s">
        <v>247</v>
      </c>
      <c r="B107" s="10" t="s">
        <v>1</v>
      </c>
      <c r="C107" s="13" t="s">
        <v>345</v>
      </c>
      <c r="D107" s="11" t="s">
        <v>248</v>
      </c>
      <c r="E107" s="10" t="s">
        <v>249</v>
      </c>
      <c r="F107" s="44">
        <v>2</v>
      </c>
      <c r="G107" s="12">
        <v>162.01</v>
      </c>
      <c r="H107" s="12">
        <f>G107*70%</f>
        <v>113.40699999999998</v>
      </c>
      <c r="I107" s="12">
        <f t="shared" si="44"/>
        <v>48.603000000000009</v>
      </c>
      <c r="J107" s="12">
        <f t="shared" si="45"/>
        <v>195.72428099999999</v>
      </c>
      <c r="K107" s="12">
        <f t="shared" ref="K107:K113" si="52">H107*20.81%+H107</f>
        <v>137.00699669999997</v>
      </c>
      <c r="L107" s="12">
        <f t="shared" ref="L107:L113" si="53">I107*20.81%+I107</f>
        <v>58.71728430000001</v>
      </c>
      <c r="M107" s="12">
        <f t="shared" ref="M107:M113" si="54">J107*F107</f>
        <v>391.44856199999998</v>
      </c>
    </row>
    <row r="108" spans="1:13" ht="52.2">
      <c r="A108" s="10" t="s">
        <v>250</v>
      </c>
      <c r="B108" s="10" t="s">
        <v>1</v>
      </c>
      <c r="C108" s="13" t="s">
        <v>346</v>
      </c>
      <c r="D108" s="11" t="s">
        <v>251</v>
      </c>
      <c r="E108" s="10" t="s">
        <v>249</v>
      </c>
      <c r="F108" s="44">
        <v>4</v>
      </c>
      <c r="G108" s="12">
        <v>139.52000000000001</v>
      </c>
      <c r="H108" s="12">
        <f>G108*70%</f>
        <v>97.664000000000001</v>
      </c>
      <c r="I108" s="12">
        <f t="shared" si="44"/>
        <v>41.856000000000009</v>
      </c>
      <c r="J108" s="12">
        <f t="shared" si="45"/>
        <v>168.554112</v>
      </c>
      <c r="K108" s="12">
        <f t="shared" si="52"/>
        <v>117.9878784</v>
      </c>
      <c r="L108" s="12">
        <f t="shared" si="53"/>
        <v>50.566233600000011</v>
      </c>
      <c r="M108" s="12">
        <f t="shared" si="54"/>
        <v>674.21644800000001</v>
      </c>
    </row>
    <row r="109" spans="1:13" ht="31.8">
      <c r="A109" s="10" t="s">
        <v>252</v>
      </c>
      <c r="B109" s="10" t="s">
        <v>1</v>
      </c>
      <c r="C109" s="13" t="s">
        <v>347</v>
      </c>
      <c r="D109" s="11" t="s">
        <v>253</v>
      </c>
      <c r="E109" s="10" t="s">
        <v>249</v>
      </c>
      <c r="F109" s="44">
        <v>1</v>
      </c>
      <c r="G109" s="12">
        <v>82.17</v>
      </c>
      <c r="H109" s="12">
        <v>67.88</v>
      </c>
      <c r="I109" s="12">
        <f t="shared" si="44"/>
        <v>14.290000000000006</v>
      </c>
      <c r="J109" s="12">
        <f t="shared" si="45"/>
        <v>99.269576999999998</v>
      </c>
      <c r="K109" s="12">
        <f t="shared" si="52"/>
        <v>82.005827999999994</v>
      </c>
      <c r="L109" s="12">
        <f t="shared" si="53"/>
        <v>17.263749000000008</v>
      </c>
      <c r="M109" s="12">
        <f t="shared" si="54"/>
        <v>99.269576999999998</v>
      </c>
    </row>
    <row r="110" spans="1:13" ht="21.6">
      <c r="A110" s="10" t="s">
        <v>254</v>
      </c>
      <c r="B110" s="10" t="s">
        <v>1</v>
      </c>
      <c r="C110" s="13" t="s">
        <v>348</v>
      </c>
      <c r="D110" s="11" t="s">
        <v>255</v>
      </c>
      <c r="E110" s="10" t="s">
        <v>249</v>
      </c>
      <c r="F110" s="44">
        <v>1</v>
      </c>
      <c r="G110" s="12">
        <v>55.34</v>
      </c>
      <c r="H110" s="12">
        <v>49.88</v>
      </c>
      <c r="I110" s="12">
        <f t="shared" si="44"/>
        <v>5.4600000000000009</v>
      </c>
      <c r="J110" s="12">
        <f t="shared" si="45"/>
        <v>66.856254000000007</v>
      </c>
      <c r="K110" s="12">
        <f t="shared" si="52"/>
        <v>60.260028000000005</v>
      </c>
      <c r="L110" s="12">
        <f t="shared" si="53"/>
        <v>6.5962260000000006</v>
      </c>
      <c r="M110" s="12">
        <f t="shared" si="54"/>
        <v>66.856254000000007</v>
      </c>
    </row>
    <row r="111" spans="1:13" ht="21.6">
      <c r="A111" s="10" t="s">
        <v>256</v>
      </c>
      <c r="B111" s="10" t="s">
        <v>1</v>
      </c>
      <c r="C111" s="13" t="s">
        <v>349</v>
      </c>
      <c r="D111" s="11" t="s">
        <v>257</v>
      </c>
      <c r="E111" s="10" t="s">
        <v>249</v>
      </c>
      <c r="F111" s="44">
        <v>1</v>
      </c>
      <c r="G111" s="12">
        <v>52.66</v>
      </c>
      <c r="H111" s="12">
        <v>48.74</v>
      </c>
      <c r="I111" s="12">
        <f t="shared" si="44"/>
        <v>3.9199999999999946</v>
      </c>
      <c r="J111" s="12">
        <f t="shared" si="45"/>
        <v>63.618545999999995</v>
      </c>
      <c r="K111" s="12">
        <f t="shared" si="52"/>
        <v>58.882794000000004</v>
      </c>
      <c r="L111" s="12">
        <f t="shared" si="53"/>
        <v>4.7357519999999935</v>
      </c>
      <c r="M111" s="12">
        <f t="shared" si="54"/>
        <v>63.618545999999995</v>
      </c>
    </row>
    <row r="112" spans="1:13" ht="21.6">
      <c r="A112" s="10" t="s">
        <v>258</v>
      </c>
      <c r="B112" s="10" t="s">
        <v>1</v>
      </c>
      <c r="C112" s="13" t="s">
        <v>350</v>
      </c>
      <c r="D112" s="11" t="s">
        <v>259</v>
      </c>
      <c r="E112" s="10" t="s">
        <v>249</v>
      </c>
      <c r="F112" s="44">
        <v>2</v>
      </c>
      <c r="G112" s="12">
        <v>19.36</v>
      </c>
      <c r="H112" s="12">
        <v>10.16</v>
      </c>
      <c r="I112" s="12">
        <f t="shared" si="44"/>
        <v>9.1999999999999993</v>
      </c>
      <c r="J112" s="12">
        <f t="shared" si="45"/>
        <v>23.388815999999998</v>
      </c>
      <c r="K112" s="12">
        <f t="shared" si="52"/>
        <v>12.274296</v>
      </c>
      <c r="L112" s="12">
        <f t="shared" si="53"/>
        <v>11.114519999999999</v>
      </c>
      <c r="M112" s="12">
        <f t="shared" si="54"/>
        <v>46.777631999999997</v>
      </c>
    </row>
    <row r="113" spans="1:13" ht="21.6">
      <c r="A113" s="10" t="s">
        <v>260</v>
      </c>
      <c r="B113" s="10" t="s">
        <v>1</v>
      </c>
      <c r="C113" s="13" t="s">
        <v>351</v>
      </c>
      <c r="D113" s="11" t="s">
        <v>261</v>
      </c>
      <c r="E113" s="10" t="s">
        <v>249</v>
      </c>
      <c r="F113" s="44">
        <v>1</v>
      </c>
      <c r="G113" s="12">
        <v>161.56</v>
      </c>
      <c r="H113" s="12">
        <f>G113*70%</f>
        <v>113.092</v>
      </c>
      <c r="I113" s="12">
        <f t="shared" si="44"/>
        <v>48.468000000000004</v>
      </c>
      <c r="J113" s="12">
        <f t="shared" si="45"/>
        <v>195.18063599999999</v>
      </c>
      <c r="K113" s="12">
        <f t="shared" si="52"/>
        <v>136.62644520000001</v>
      </c>
      <c r="L113" s="12">
        <f t="shared" si="53"/>
        <v>58.554190800000001</v>
      </c>
      <c r="M113" s="12">
        <f t="shared" si="54"/>
        <v>195.18063599999999</v>
      </c>
    </row>
    <row r="114" spans="1:13">
      <c r="A114" s="22" t="s">
        <v>262</v>
      </c>
      <c r="B114" s="22" t="s">
        <v>1</v>
      </c>
      <c r="C114" s="47"/>
      <c r="D114" s="23" t="s">
        <v>263</v>
      </c>
      <c r="E114" s="59" t="s">
        <v>67</v>
      </c>
      <c r="F114" s="59">
        <v>0</v>
      </c>
      <c r="G114" s="59"/>
      <c r="H114" s="59"/>
      <c r="I114" s="59"/>
      <c r="J114" s="59">
        <v>0</v>
      </c>
      <c r="K114" s="35"/>
      <c r="L114" s="35"/>
      <c r="M114" s="24">
        <f>SUM(M115:M128)</f>
        <v>4882.8150639999994</v>
      </c>
    </row>
    <row r="115" spans="1:13">
      <c r="A115" s="10" t="s">
        <v>264</v>
      </c>
      <c r="B115" s="10" t="s">
        <v>74</v>
      </c>
      <c r="C115" s="13" t="s">
        <v>352</v>
      </c>
      <c r="D115" s="11" t="s">
        <v>265</v>
      </c>
      <c r="E115" s="10" t="s">
        <v>98</v>
      </c>
      <c r="F115" s="44">
        <v>1</v>
      </c>
      <c r="G115" s="12">
        <v>1912.78</v>
      </c>
      <c r="H115" s="12">
        <f>G115*70%</f>
        <v>1338.9459999999999</v>
      </c>
      <c r="I115" s="12">
        <f t="shared" si="44"/>
        <v>573.83400000000006</v>
      </c>
      <c r="J115" s="12">
        <f t="shared" si="45"/>
        <v>2310.829518</v>
      </c>
      <c r="K115" s="12">
        <f t="shared" ref="K115:K117" si="55">H115*20.81%+H115</f>
        <v>1617.5806625999999</v>
      </c>
      <c r="L115" s="12">
        <f t="shared" ref="L115:L117" si="56">I115*20.81%+I115</f>
        <v>693.24885540000002</v>
      </c>
      <c r="M115" s="12">
        <f t="shared" ref="M115:M123" si="57">J115*F115</f>
        <v>2310.829518</v>
      </c>
    </row>
    <row r="116" spans="1:13" ht="21.6">
      <c r="A116" s="10" t="s">
        <v>266</v>
      </c>
      <c r="B116" s="10" t="s">
        <v>1</v>
      </c>
      <c r="C116" s="13" t="s">
        <v>353</v>
      </c>
      <c r="D116" s="11" t="s">
        <v>267</v>
      </c>
      <c r="E116" s="10" t="s">
        <v>4</v>
      </c>
      <c r="F116" s="44">
        <v>21</v>
      </c>
      <c r="G116" s="12">
        <v>18.399999999999999</v>
      </c>
      <c r="H116" s="12">
        <v>17.239999999999998</v>
      </c>
      <c r="I116" s="12">
        <f t="shared" si="44"/>
        <v>1.1600000000000001</v>
      </c>
      <c r="J116" s="12">
        <f t="shared" si="45"/>
        <v>22.229039999999998</v>
      </c>
      <c r="K116" s="12">
        <f t="shared" si="55"/>
        <v>20.827643999999999</v>
      </c>
      <c r="L116" s="12">
        <f t="shared" si="56"/>
        <v>1.4013960000000001</v>
      </c>
      <c r="M116" s="12">
        <f t="shared" si="57"/>
        <v>466.80983999999995</v>
      </c>
    </row>
    <row r="117" spans="1:13" ht="21.6">
      <c r="A117" s="10" t="s">
        <v>268</v>
      </c>
      <c r="B117" s="10" t="s">
        <v>1</v>
      </c>
      <c r="C117" s="13" t="s">
        <v>354</v>
      </c>
      <c r="D117" s="11" t="s">
        <v>269</v>
      </c>
      <c r="E117" s="10" t="s">
        <v>4</v>
      </c>
      <c r="F117" s="44">
        <v>25</v>
      </c>
      <c r="G117" s="12">
        <v>6.01</v>
      </c>
      <c r="H117" s="12">
        <v>5.22</v>
      </c>
      <c r="I117" s="12">
        <f t="shared" si="44"/>
        <v>0.79</v>
      </c>
      <c r="J117" s="12">
        <f t="shared" si="45"/>
        <v>7.2606809999999999</v>
      </c>
      <c r="K117" s="12">
        <f t="shared" si="55"/>
        <v>6.3062819999999995</v>
      </c>
      <c r="L117" s="12">
        <f t="shared" si="56"/>
        <v>0.954399</v>
      </c>
      <c r="M117" s="12">
        <f t="shared" si="57"/>
        <v>181.51702499999999</v>
      </c>
    </row>
    <row r="118" spans="1:13" ht="31.8">
      <c r="A118" s="10" t="s">
        <v>270</v>
      </c>
      <c r="B118" s="10" t="s">
        <v>1</v>
      </c>
      <c r="C118" s="13" t="s">
        <v>355</v>
      </c>
      <c r="D118" s="11" t="s">
        <v>271</v>
      </c>
      <c r="E118" s="10" t="s">
        <v>249</v>
      </c>
      <c r="F118" s="44">
        <v>7</v>
      </c>
      <c r="G118" s="12">
        <v>18.7</v>
      </c>
      <c r="H118" s="12">
        <v>10.73</v>
      </c>
      <c r="I118" s="12">
        <f t="shared" si="44"/>
        <v>7.9699999999999989</v>
      </c>
      <c r="J118" s="12">
        <f t="shared" si="45"/>
        <v>22.591470000000001</v>
      </c>
      <c r="K118" s="12">
        <f t="shared" ref="K118:K128" si="58">H118*20.81%+H118</f>
        <v>12.962913</v>
      </c>
      <c r="L118" s="12">
        <f t="shared" ref="L118:L128" si="59">I118*20.81%+I118</f>
        <v>9.6285569999999989</v>
      </c>
      <c r="M118" s="12">
        <f t="shared" si="57"/>
        <v>158.14028999999999</v>
      </c>
    </row>
    <row r="119" spans="1:13" ht="31.8">
      <c r="A119" s="10" t="s">
        <v>272</v>
      </c>
      <c r="B119" s="10" t="s">
        <v>1</v>
      </c>
      <c r="C119" s="13" t="s">
        <v>356</v>
      </c>
      <c r="D119" s="11" t="s">
        <v>273</v>
      </c>
      <c r="E119" s="10" t="s">
        <v>249</v>
      </c>
      <c r="F119" s="44">
        <v>7</v>
      </c>
      <c r="G119" s="12">
        <v>38.03</v>
      </c>
      <c r="H119" s="12">
        <v>35.17</v>
      </c>
      <c r="I119" s="12">
        <f t="shared" si="44"/>
        <v>2.8599999999999994</v>
      </c>
      <c r="J119" s="12">
        <f t="shared" si="45"/>
        <v>45.944043000000001</v>
      </c>
      <c r="K119" s="12">
        <f t="shared" si="58"/>
        <v>42.488877000000002</v>
      </c>
      <c r="L119" s="12">
        <f t="shared" si="59"/>
        <v>3.4551659999999993</v>
      </c>
      <c r="M119" s="12">
        <f t="shared" si="57"/>
        <v>321.60830099999998</v>
      </c>
    </row>
    <row r="120" spans="1:13" ht="31.8">
      <c r="A120" s="10" t="s">
        <v>274</v>
      </c>
      <c r="B120" s="10" t="s">
        <v>1</v>
      </c>
      <c r="C120" s="13">
        <v>89570</v>
      </c>
      <c r="D120" s="11" t="s">
        <v>275</v>
      </c>
      <c r="E120" s="10" t="s">
        <v>249</v>
      </c>
      <c r="F120" s="44">
        <v>6</v>
      </c>
      <c r="G120" s="12">
        <v>12.27</v>
      </c>
      <c r="H120" s="12">
        <v>9.5399999999999991</v>
      </c>
      <c r="I120" s="12">
        <f t="shared" si="44"/>
        <v>2.7300000000000004</v>
      </c>
      <c r="J120" s="12">
        <f t="shared" si="45"/>
        <v>14.823387</v>
      </c>
      <c r="K120" s="12">
        <f t="shared" si="58"/>
        <v>11.525274</v>
      </c>
      <c r="L120" s="12">
        <f t="shared" si="59"/>
        <v>3.2981130000000003</v>
      </c>
      <c r="M120" s="12">
        <f t="shared" si="57"/>
        <v>88.940322000000009</v>
      </c>
    </row>
    <row r="121" spans="1:13" ht="21.6">
      <c r="A121" s="10" t="s">
        <v>276</v>
      </c>
      <c r="B121" s="10" t="s">
        <v>1</v>
      </c>
      <c r="C121" s="13" t="s">
        <v>357</v>
      </c>
      <c r="D121" s="11" t="s">
        <v>277</v>
      </c>
      <c r="E121" s="10" t="s">
        <v>249</v>
      </c>
      <c r="F121" s="44">
        <v>1</v>
      </c>
      <c r="G121" s="12">
        <v>20.71</v>
      </c>
      <c r="H121" s="12">
        <v>14.91</v>
      </c>
      <c r="I121" s="12">
        <f t="shared" si="44"/>
        <v>5.8000000000000007</v>
      </c>
      <c r="J121" s="12">
        <f t="shared" si="45"/>
        <v>25.019750999999999</v>
      </c>
      <c r="K121" s="12">
        <f t="shared" si="58"/>
        <v>18.012771000000001</v>
      </c>
      <c r="L121" s="12">
        <f t="shared" si="59"/>
        <v>7.0069800000000004</v>
      </c>
      <c r="M121" s="12">
        <f t="shared" si="57"/>
        <v>25.019750999999999</v>
      </c>
    </row>
    <row r="122" spans="1:13" ht="31.8">
      <c r="A122" s="10" t="s">
        <v>278</v>
      </c>
      <c r="B122" s="10" t="s">
        <v>1</v>
      </c>
      <c r="C122" s="13" t="s">
        <v>358</v>
      </c>
      <c r="D122" s="11" t="s">
        <v>279</v>
      </c>
      <c r="E122" s="10" t="s">
        <v>4</v>
      </c>
      <c r="F122" s="44">
        <v>15</v>
      </c>
      <c r="G122" s="12">
        <v>28.61</v>
      </c>
      <c r="H122" s="12">
        <v>19.32</v>
      </c>
      <c r="I122" s="12">
        <f t="shared" si="44"/>
        <v>9.2899999999999991</v>
      </c>
      <c r="J122" s="12">
        <f t="shared" si="45"/>
        <v>34.563741</v>
      </c>
      <c r="K122" s="12">
        <f t="shared" si="58"/>
        <v>23.340492000000001</v>
      </c>
      <c r="L122" s="12">
        <f t="shared" si="59"/>
        <v>11.223248999999999</v>
      </c>
      <c r="M122" s="12">
        <f t="shared" si="57"/>
        <v>518.45611499999995</v>
      </c>
    </row>
    <row r="123" spans="1:13" ht="31.8">
      <c r="A123" s="10" t="s">
        <v>280</v>
      </c>
      <c r="B123" s="10" t="s">
        <v>1</v>
      </c>
      <c r="C123" s="13" t="s">
        <v>359</v>
      </c>
      <c r="D123" s="11" t="s">
        <v>281</v>
      </c>
      <c r="E123" s="10" t="s">
        <v>249</v>
      </c>
      <c r="F123" s="44">
        <v>2</v>
      </c>
      <c r="G123" s="12">
        <v>41.13</v>
      </c>
      <c r="H123" s="12">
        <v>35.83</v>
      </c>
      <c r="I123" s="12">
        <f t="shared" si="44"/>
        <v>5.3000000000000043</v>
      </c>
      <c r="J123" s="12">
        <f t="shared" si="45"/>
        <v>49.689153000000005</v>
      </c>
      <c r="K123" s="12">
        <f t="shared" si="58"/>
        <v>43.286223</v>
      </c>
      <c r="L123" s="12">
        <f t="shared" si="59"/>
        <v>6.4029300000000049</v>
      </c>
      <c r="M123" s="12">
        <f t="shared" si="57"/>
        <v>99.378306000000009</v>
      </c>
    </row>
    <row r="124" spans="1:13" ht="42">
      <c r="A124" s="10" t="s">
        <v>282</v>
      </c>
      <c r="B124" s="10" t="s">
        <v>1</v>
      </c>
      <c r="C124" s="13" t="s">
        <v>360</v>
      </c>
      <c r="D124" s="11" t="s">
        <v>283</v>
      </c>
      <c r="E124" s="10" t="s">
        <v>249</v>
      </c>
      <c r="F124" s="44">
        <v>6</v>
      </c>
      <c r="G124" s="12">
        <v>15.11</v>
      </c>
      <c r="H124" s="12">
        <v>756.05</v>
      </c>
      <c r="I124" s="12">
        <f t="shared" si="44"/>
        <v>-740.93999999999994</v>
      </c>
      <c r="J124" s="12">
        <v>18.79</v>
      </c>
      <c r="K124" s="12">
        <f t="shared" si="58"/>
        <v>913.38400499999989</v>
      </c>
      <c r="L124" s="12">
        <f t="shared" si="59"/>
        <v>-895.12961399999995</v>
      </c>
      <c r="M124" s="12">
        <v>112.74</v>
      </c>
    </row>
    <row r="125" spans="1:13" ht="31.8">
      <c r="A125" s="10" t="s">
        <v>284</v>
      </c>
      <c r="B125" s="10" t="s">
        <v>1</v>
      </c>
      <c r="C125" s="13">
        <v>89352</v>
      </c>
      <c r="D125" s="11" t="s">
        <v>285</v>
      </c>
      <c r="E125" s="10" t="s">
        <v>249</v>
      </c>
      <c r="F125" s="44">
        <v>1</v>
      </c>
      <c r="G125" s="12">
        <v>33.409999999999997</v>
      </c>
      <c r="H125" s="12">
        <v>42.61</v>
      </c>
      <c r="I125" s="12">
        <f t="shared" si="44"/>
        <v>-9.2000000000000028</v>
      </c>
      <c r="J125" s="12">
        <v>57.35</v>
      </c>
      <c r="K125" s="12">
        <f t="shared" si="58"/>
        <v>51.477140999999996</v>
      </c>
      <c r="L125" s="12">
        <f t="shared" si="59"/>
        <v>-11.114520000000002</v>
      </c>
      <c r="M125" s="12">
        <v>57.35</v>
      </c>
    </row>
    <row r="126" spans="1:13" ht="31.8">
      <c r="A126" s="10" t="s">
        <v>286</v>
      </c>
      <c r="B126" s="10" t="s">
        <v>1</v>
      </c>
      <c r="C126" s="13" t="s">
        <v>361</v>
      </c>
      <c r="D126" s="11" t="s">
        <v>287</v>
      </c>
      <c r="E126" s="10" t="s">
        <v>249</v>
      </c>
      <c r="F126" s="44">
        <v>5</v>
      </c>
      <c r="G126" s="12">
        <v>45.57</v>
      </c>
      <c r="H126" s="12">
        <f>G126*70%</f>
        <v>31.898999999999997</v>
      </c>
      <c r="I126" s="12">
        <f t="shared" si="44"/>
        <v>13.671000000000003</v>
      </c>
      <c r="J126" s="12">
        <v>64.150000000000006</v>
      </c>
      <c r="K126" s="12">
        <f t="shared" si="58"/>
        <v>38.537181899999993</v>
      </c>
      <c r="L126" s="12">
        <f t="shared" si="59"/>
        <v>16.515935100000004</v>
      </c>
      <c r="M126" s="12">
        <v>320.75</v>
      </c>
    </row>
    <row r="127" spans="1:13" ht="52.2">
      <c r="A127" s="10" t="s">
        <v>288</v>
      </c>
      <c r="B127" s="10" t="s">
        <v>1</v>
      </c>
      <c r="C127" s="13" t="s">
        <v>362</v>
      </c>
      <c r="D127" s="11" t="s">
        <v>289</v>
      </c>
      <c r="E127" s="10" t="s">
        <v>249</v>
      </c>
      <c r="F127" s="44">
        <v>4</v>
      </c>
      <c r="G127" s="12">
        <v>40.15</v>
      </c>
      <c r="H127" s="12">
        <v>34.29</v>
      </c>
      <c r="I127" s="12">
        <f t="shared" si="44"/>
        <v>5.8599999999999994</v>
      </c>
      <c r="J127" s="12">
        <f t="shared" ref="J127:J128" si="60">G127*$J$2+G127</f>
        <v>48.505215</v>
      </c>
      <c r="K127" s="12">
        <f t="shared" si="58"/>
        <v>41.425748999999996</v>
      </c>
      <c r="L127" s="12">
        <f t="shared" si="59"/>
        <v>7.0794659999999991</v>
      </c>
      <c r="M127" s="12">
        <f>J127*F127</f>
        <v>194.02086</v>
      </c>
    </row>
    <row r="128" spans="1:13" ht="21.6">
      <c r="A128" s="10" t="s">
        <v>290</v>
      </c>
      <c r="B128" s="10" t="s">
        <v>1</v>
      </c>
      <c r="C128" s="13" t="s">
        <v>363</v>
      </c>
      <c r="D128" s="11" t="s">
        <v>291</v>
      </c>
      <c r="E128" s="10" t="s">
        <v>249</v>
      </c>
      <c r="F128" s="44">
        <v>4</v>
      </c>
      <c r="G128" s="12">
        <v>5.64</v>
      </c>
      <c r="H128" s="12">
        <v>1.08</v>
      </c>
      <c r="I128" s="12">
        <f t="shared" si="44"/>
        <v>4.5599999999999996</v>
      </c>
      <c r="J128" s="12">
        <f t="shared" si="60"/>
        <v>6.8136839999999994</v>
      </c>
      <c r="K128" s="12">
        <f t="shared" si="58"/>
        <v>1.304748</v>
      </c>
      <c r="L128" s="12">
        <f t="shared" si="59"/>
        <v>5.5089359999999994</v>
      </c>
      <c r="M128" s="12">
        <f>J128*F128</f>
        <v>27.254735999999998</v>
      </c>
    </row>
    <row r="129" spans="1:13">
      <c r="A129" s="22" t="s">
        <v>292</v>
      </c>
      <c r="B129" s="22" t="s">
        <v>1</v>
      </c>
      <c r="C129" s="47" t="s">
        <v>364</v>
      </c>
      <c r="D129" s="23" t="s">
        <v>293</v>
      </c>
      <c r="E129" s="59"/>
      <c r="F129" s="59"/>
      <c r="G129" s="59"/>
      <c r="H129" s="59"/>
      <c r="I129" s="59"/>
      <c r="J129" s="59"/>
      <c r="K129" s="35"/>
      <c r="L129" s="35"/>
      <c r="M129" s="24">
        <v>3624.3</v>
      </c>
    </row>
    <row r="130" spans="1:13" ht="31.8">
      <c r="A130" s="10" t="s">
        <v>294</v>
      </c>
      <c r="B130" s="10" t="s">
        <v>303</v>
      </c>
      <c r="C130" s="13" t="s">
        <v>352</v>
      </c>
      <c r="D130" s="11" t="s">
        <v>295</v>
      </c>
      <c r="E130" s="10" t="s">
        <v>98</v>
      </c>
      <c r="F130" s="44">
        <v>1</v>
      </c>
      <c r="G130" s="12">
        <v>3000</v>
      </c>
      <c r="H130" s="12">
        <f>G130*70%</f>
        <v>2100</v>
      </c>
      <c r="I130" s="12">
        <f t="shared" si="44"/>
        <v>900</v>
      </c>
      <c r="J130" s="12">
        <v>3624.3</v>
      </c>
      <c r="K130" s="12">
        <f t="shared" ref="K130" si="61">H130*20.81%+H130</f>
        <v>2537.0099999999998</v>
      </c>
      <c r="L130" s="12">
        <f t="shared" ref="L130" si="62">I130*20.81%+I130</f>
        <v>1087.29</v>
      </c>
      <c r="M130" s="12">
        <v>3624.3</v>
      </c>
    </row>
    <row r="131" spans="1:13">
      <c r="A131" s="22" t="s">
        <v>296</v>
      </c>
      <c r="B131" s="22" t="s">
        <v>1</v>
      </c>
      <c r="C131" s="47"/>
      <c r="D131" s="23" t="s">
        <v>77</v>
      </c>
      <c r="E131" s="59"/>
      <c r="F131" s="59"/>
      <c r="G131" s="59"/>
      <c r="H131" s="59"/>
      <c r="I131" s="59"/>
      <c r="J131" s="59"/>
      <c r="K131" s="35"/>
      <c r="L131" s="35"/>
      <c r="M131" s="24">
        <v>514.6</v>
      </c>
    </row>
    <row r="132" spans="1:13">
      <c r="A132" s="10" t="s">
        <v>297</v>
      </c>
      <c r="B132" s="10" t="s">
        <v>1</v>
      </c>
      <c r="C132" s="13" t="s">
        <v>70</v>
      </c>
      <c r="D132" s="11" t="s">
        <v>71</v>
      </c>
      <c r="E132" s="10" t="s">
        <v>32</v>
      </c>
      <c r="F132" s="44">
        <v>20</v>
      </c>
      <c r="G132" s="12">
        <v>22.4</v>
      </c>
      <c r="H132" s="12">
        <f>G132*95%</f>
        <v>21.279999999999998</v>
      </c>
      <c r="I132" s="12">
        <f t="shared" ref="I132" si="63">G132-H132</f>
        <v>1.120000000000001</v>
      </c>
      <c r="J132" s="12">
        <v>27.06</v>
      </c>
      <c r="K132" s="12">
        <f t="shared" ref="K132" si="64">H132*20.81%+H132</f>
        <v>25.708367999999997</v>
      </c>
      <c r="L132" s="12">
        <f t="shared" ref="L132" si="65">I132*20.81%+I132</f>
        <v>1.3530720000000012</v>
      </c>
      <c r="M132" s="12">
        <v>541.6</v>
      </c>
    </row>
    <row r="134" spans="1:13">
      <c r="G134" s="53" t="s">
        <v>385</v>
      </c>
      <c r="H134" s="53"/>
      <c r="I134" s="53"/>
      <c r="J134" s="53"/>
      <c r="K134" s="53"/>
      <c r="L134" s="53"/>
      <c r="M134" s="53"/>
    </row>
    <row r="135" spans="1:13">
      <c r="A135" s="14" t="s">
        <v>59</v>
      </c>
    </row>
    <row r="136" spans="1:13">
      <c r="A136" s="14" t="s">
        <v>368</v>
      </c>
    </row>
  </sheetData>
  <mergeCells count="31">
    <mergeCell ref="E131:J131"/>
    <mergeCell ref="A4:M4"/>
    <mergeCell ref="E8:J8"/>
    <mergeCell ref="E9:J9"/>
    <mergeCell ref="E96:J96"/>
    <mergeCell ref="E42:J42"/>
    <mergeCell ref="E47:J47"/>
    <mergeCell ref="E61:J61"/>
    <mergeCell ref="E73:J73"/>
    <mergeCell ref="E18:J18"/>
    <mergeCell ref="E23:J23"/>
    <mergeCell ref="E24:J24"/>
    <mergeCell ref="E25:J25"/>
    <mergeCell ref="E33:J33"/>
    <mergeCell ref="E129:J129"/>
    <mergeCell ref="G134:M134"/>
    <mergeCell ref="E114:J114"/>
    <mergeCell ref="B6:J6"/>
    <mergeCell ref="E13:J13"/>
    <mergeCell ref="E21:J21"/>
    <mergeCell ref="E55:J55"/>
    <mergeCell ref="E67:J67"/>
    <mergeCell ref="E78:J78"/>
    <mergeCell ref="E92:J92"/>
    <mergeCell ref="E75:J75"/>
    <mergeCell ref="E85:J85"/>
    <mergeCell ref="E95:J95"/>
    <mergeCell ref="E99:J99"/>
    <mergeCell ref="E101:J101"/>
    <mergeCell ref="E106:J106"/>
    <mergeCell ref="E41:J41"/>
  </mergeCells>
  <pageMargins left="0.51181102362204722" right="0.51181102362204722" top="1.3779527559055118" bottom="0.78740157480314965" header="0.31496062992125984" footer="0.31496062992125984"/>
  <pageSetup paperSize="9" scale="70" fitToHeight="0" orientation="landscape" r:id="rId1"/>
  <headerFooter>
    <oddHeader>&amp;L&amp;G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J20"/>
  <sheetViews>
    <sheetView workbookViewId="0">
      <selection activeCell="J21" sqref="J21"/>
    </sheetView>
  </sheetViews>
  <sheetFormatPr defaultRowHeight="14.4"/>
  <sheetData>
    <row r="20" spans="10:10">
      <c r="J20">
        <f>6*6*58.44</f>
        <v>2103.84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CRONOGRAMA (2)</vt:lpstr>
      <vt:lpstr>BDI</vt:lpstr>
      <vt:lpstr>ORÇAMENTO (3)</vt:lpstr>
      <vt:lpstr>Plan3</vt:lpstr>
      <vt:lpstr>'ORÇAMENTO (3)'!Titulos_de_impressao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</dc:creator>
  <cp:lastModifiedBy>gabri</cp:lastModifiedBy>
  <cp:lastPrinted>2024-07-22T14:16:26Z</cp:lastPrinted>
  <dcterms:created xsi:type="dcterms:W3CDTF">2022-06-08T13:39:22Z</dcterms:created>
  <dcterms:modified xsi:type="dcterms:W3CDTF">2024-07-22T14:17:36Z</dcterms:modified>
</cp:coreProperties>
</file>